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zgazdasag\Osztalyok\Kozgazdasagi\2025\Kiss Anikó\Költségvetés\"/>
    </mc:Choice>
  </mc:AlternateContent>
  <bookViews>
    <workbookView xWindow="0" yWindow="0" windowWidth="28800" windowHeight="10935" activeTab="5"/>
  </bookViews>
  <sheets>
    <sheet name="Tartalék" sheetId="43" r:id="rId1"/>
    <sheet name="1" sheetId="53" r:id="rId2"/>
    <sheet name="1a" sheetId="56" r:id="rId3"/>
    <sheet name="1b" sheetId="59" r:id="rId4"/>
    <sheet name="2" sheetId="5" r:id="rId5"/>
    <sheet name="2a" sheetId="15" r:id="rId6"/>
    <sheet name="3" sheetId="46" r:id="rId7"/>
    <sheet name="4" sheetId="55" r:id="rId8"/>
  </sheets>
  <definedNames>
    <definedName name="_xlnm._FilterDatabase" localSheetId="2" hidden="1">'1a'!$A$9:$H$161</definedName>
    <definedName name="_xlnm._FilterDatabase" localSheetId="3" hidden="1">'1b'!$A$9:$G$162</definedName>
    <definedName name="_xlnm.Print_Titles" localSheetId="2">'1a'!$5:$7</definedName>
    <definedName name="_xlnm.Print_Titles" localSheetId="3">'1b'!$6:$7</definedName>
    <definedName name="_xlnm.Print_Titles" localSheetId="4">'2'!$5:$6</definedName>
    <definedName name="_xlnm.Print_Titles" localSheetId="5">'2a'!$5:$8</definedName>
    <definedName name="_xlnm.Print_Titles" localSheetId="6">'3'!$6:$6</definedName>
    <definedName name="_xlnm.Print_Titles" localSheetId="0">Tartalék!$1:$2</definedName>
    <definedName name="_xlnm.Print_Area" localSheetId="1">'1'!$A$1:$K$34</definedName>
    <definedName name="_xlnm.Print_Area" localSheetId="2">'1a'!$A$1:$H$165</definedName>
    <definedName name="_xlnm.Print_Area" localSheetId="3">'1b'!$A$1:$F$166</definedName>
    <definedName name="_xlnm.Print_Area" localSheetId="4">'2'!$A$1:$C$132</definedName>
    <definedName name="_xlnm.Print_Area" localSheetId="5">'2a'!$A$1:$O$134</definedName>
    <definedName name="_xlnm.Print_Area" localSheetId="6">'3'!$A$1:$E$211</definedName>
    <definedName name="_xlnm.Print_Area" localSheetId="7">'4'!$A$1:$C$8</definedName>
    <definedName name="_xlnm.Print_Area" localSheetId="0">Tartalék!$A$1:$F$22</definedName>
  </definedNames>
  <calcPr calcId="152511"/>
</workbook>
</file>

<file path=xl/calcChain.xml><?xml version="1.0" encoding="utf-8"?>
<calcChain xmlns="http://schemas.openxmlformats.org/spreadsheetml/2006/main">
  <c r="D16" i="59" l="1"/>
  <c r="E16" i="59"/>
  <c r="F16" i="59"/>
  <c r="H34" i="56"/>
  <c r="D149" i="59" l="1"/>
  <c r="E149" i="59"/>
  <c r="F149" i="59"/>
  <c r="D157" i="59" l="1"/>
  <c r="E157" i="59"/>
  <c r="F157" i="59"/>
  <c r="D40" i="59" l="1"/>
  <c r="E40" i="59"/>
  <c r="F40" i="59"/>
  <c r="A99" i="5" l="1"/>
  <c r="N101" i="15"/>
  <c r="B99" i="5" s="1"/>
  <c r="O101" i="15"/>
  <c r="C99" i="5" s="1"/>
  <c r="A108" i="5" l="1"/>
  <c r="N110" i="15"/>
  <c r="B108" i="5" s="1"/>
  <c r="O110" i="15"/>
  <c r="C108" i="5" s="1"/>
  <c r="A84" i="5" l="1"/>
  <c r="A14" i="5" l="1"/>
  <c r="O16" i="15"/>
  <c r="C14" i="5" s="1"/>
  <c r="N16" i="15"/>
  <c r="B14" i="5" s="1"/>
  <c r="D82" i="59" l="1"/>
  <c r="E82" i="59"/>
  <c r="F82" i="59"/>
  <c r="A47" i="5" l="1"/>
  <c r="N49" i="15"/>
  <c r="B47" i="5" s="1"/>
  <c r="O49" i="15"/>
  <c r="C47" i="5" s="1"/>
  <c r="A113" i="5" l="1"/>
  <c r="A114" i="5"/>
  <c r="O116" i="15"/>
  <c r="C114" i="5" s="1"/>
  <c r="N116" i="15"/>
  <c r="B114" i="5" s="1"/>
  <c r="O115" i="15"/>
  <c r="C113" i="5" s="1"/>
  <c r="N115" i="15"/>
  <c r="B113" i="5" s="1"/>
  <c r="A71" i="5" l="1"/>
  <c r="N73" i="15"/>
  <c r="B71" i="5" s="1"/>
  <c r="O73" i="15"/>
  <c r="C71" i="5" s="1"/>
  <c r="N33" i="15" l="1"/>
  <c r="B31" i="5" s="1"/>
  <c r="O33" i="15"/>
  <c r="C31" i="5" s="1"/>
  <c r="A31" i="5"/>
  <c r="D120" i="59"/>
  <c r="E120" i="59"/>
  <c r="F120" i="59"/>
  <c r="D110" i="59"/>
  <c r="E110" i="59"/>
  <c r="F110" i="59"/>
  <c r="D102" i="59"/>
  <c r="E102" i="59"/>
  <c r="F102" i="59"/>
  <c r="D91" i="59"/>
  <c r="E91" i="59"/>
  <c r="F91" i="59"/>
  <c r="D48" i="59"/>
  <c r="E48" i="59"/>
  <c r="F48" i="59"/>
  <c r="D49" i="59"/>
  <c r="E49" i="59"/>
  <c r="F49" i="59"/>
  <c r="F60" i="59" l="1"/>
  <c r="E60" i="59"/>
  <c r="D60" i="59"/>
  <c r="C59" i="59"/>
  <c r="A32" i="5" l="1"/>
  <c r="N34" i="15"/>
  <c r="B32" i="5" s="1"/>
  <c r="O34" i="15"/>
  <c r="C32" i="5" s="1"/>
  <c r="A30" i="5" l="1"/>
  <c r="O32" i="15"/>
  <c r="C30" i="5" s="1"/>
  <c r="N32" i="15"/>
  <c r="B30" i="5" s="1"/>
  <c r="N118" i="15" l="1"/>
  <c r="N119" i="15"/>
  <c r="D99" i="59" l="1"/>
  <c r="E99" i="59"/>
  <c r="F99" i="59"/>
  <c r="D100" i="59"/>
  <c r="E100" i="59"/>
  <c r="F100" i="59"/>
  <c r="A117" i="5" l="1"/>
  <c r="B117" i="5"/>
  <c r="O119" i="15" l="1"/>
  <c r="C117" i="5" s="1"/>
  <c r="D56" i="59"/>
  <c r="E56" i="59"/>
  <c r="F56" i="59"/>
  <c r="A29" i="5" l="1"/>
  <c r="N31" i="15"/>
  <c r="B29" i="5" s="1"/>
  <c r="O31" i="15"/>
  <c r="C29" i="5" s="1"/>
  <c r="D55" i="59"/>
  <c r="E55" i="59"/>
  <c r="F55" i="59"/>
  <c r="D47" i="59"/>
  <c r="E47" i="59"/>
  <c r="F47" i="59"/>
  <c r="D42" i="59" l="1"/>
  <c r="E42" i="59"/>
  <c r="F42" i="59"/>
  <c r="A42" i="5" l="1"/>
  <c r="O44" i="15"/>
  <c r="C42" i="5" s="1"/>
  <c r="N44" i="15"/>
  <c r="B42" i="5" s="1"/>
  <c r="A41" i="5" l="1"/>
  <c r="N43" i="15"/>
  <c r="B41" i="5" s="1"/>
  <c r="O43" i="15"/>
  <c r="C41" i="5" s="1"/>
  <c r="D34" i="46" l="1"/>
  <c r="E34" i="46"/>
  <c r="C34" i="46"/>
  <c r="B34" i="46"/>
  <c r="A95" i="5" l="1"/>
  <c r="N97" i="15"/>
  <c r="B95" i="5" s="1"/>
  <c r="O97" i="15"/>
  <c r="C95" i="5" s="1"/>
  <c r="N100" i="15"/>
  <c r="O100" i="15"/>
  <c r="A13" i="5"/>
  <c r="N15" i="15"/>
  <c r="B13" i="5" s="1"/>
  <c r="O15" i="15"/>
  <c r="C13" i="5" s="1"/>
  <c r="A26" i="5"/>
  <c r="A24" i="5"/>
  <c r="N28" i="15"/>
  <c r="B26" i="5" s="1"/>
  <c r="O28" i="15"/>
  <c r="C26" i="5" s="1"/>
  <c r="N26" i="15"/>
  <c r="B24" i="5" s="1"/>
  <c r="O26" i="15"/>
  <c r="C24" i="5" s="1"/>
  <c r="A115" i="5" l="1"/>
  <c r="N117" i="15"/>
  <c r="B115" i="5" s="1"/>
  <c r="O117" i="15"/>
  <c r="C115" i="5" s="1"/>
  <c r="D46" i="59" l="1"/>
  <c r="E46" i="59"/>
  <c r="F46" i="59"/>
  <c r="A54" i="5"/>
  <c r="N56" i="15"/>
  <c r="B54" i="5" s="1"/>
  <c r="O56" i="15"/>
  <c r="C54" i="5" s="1"/>
  <c r="A28" i="5" l="1"/>
  <c r="O30" i="15"/>
  <c r="C28" i="5" s="1"/>
  <c r="N30" i="15"/>
  <c r="B28" i="5" s="1"/>
  <c r="A107" i="5" l="1"/>
  <c r="N109" i="15"/>
  <c r="B107" i="5" s="1"/>
  <c r="O109" i="15"/>
  <c r="C107" i="5" s="1"/>
  <c r="A100" i="5"/>
  <c r="A101" i="5"/>
  <c r="N102" i="15"/>
  <c r="B100" i="5" s="1"/>
  <c r="O102" i="15"/>
  <c r="C100" i="5" s="1"/>
  <c r="N103" i="15"/>
  <c r="B101" i="5" s="1"/>
  <c r="O103" i="15"/>
  <c r="C101" i="5" s="1"/>
  <c r="A109" i="5" l="1"/>
  <c r="O118" i="15"/>
  <c r="C116" i="5" s="1"/>
  <c r="O111" i="15"/>
  <c r="C109" i="5" s="1"/>
  <c r="N111" i="15"/>
  <c r="B109" i="5" s="1"/>
  <c r="A116" i="5"/>
  <c r="B116" i="5"/>
  <c r="D45" i="59" l="1"/>
  <c r="E45" i="59"/>
  <c r="F45" i="59"/>
  <c r="D14" i="59" l="1"/>
  <c r="E14" i="59"/>
  <c r="F14" i="59"/>
  <c r="A27" i="5" l="1"/>
  <c r="N29" i="15"/>
  <c r="B27" i="5" s="1"/>
  <c r="O29" i="15"/>
  <c r="C27" i="5" s="1"/>
  <c r="D44" i="59"/>
  <c r="E44" i="59"/>
  <c r="F44" i="59"/>
  <c r="J16" i="53" l="1"/>
  <c r="N112" i="15"/>
  <c r="N113" i="15"/>
  <c r="N114" i="15"/>
  <c r="C31" i="53"/>
  <c r="G18" i="56"/>
  <c r="G31" i="56"/>
  <c r="G125" i="56"/>
  <c r="G84" i="56"/>
  <c r="F138" i="56"/>
  <c r="C8" i="55" l="1"/>
  <c r="B8" i="55"/>
  <c r="E207" i="46"/>
  <c r="E209" i="46" s="1"/>
  <c r="D207" i="46"/>
  <c r="D209" i="46" s="1"/>
  <c r="J26" i="53" s="1"/>
  <c r="C207" i="46"/>
  <c r="C209" i="46" s="1"/>
  <c r="B207" i="46"/>
  <c r="B209" i="46" s="1"/>
  <c r="I26" i="53" s="1"/>
  <c r="E196" i="46"/>
  <c r="E198" i="46" s="1"/>
  <c r="D196" i="46"/>
  <c r="C196" i="46"/>
  <c r="C198" i="46" s="1"/>
  <c r="B196" i="46"/>
  <c r="B198" i="46" s="1"/>
  <c r="E151" i="46"/>
  <c r="D151" i="46"/>
  <c r="C151" i="46"/>
  <c r="B151" i="46"/>
  <c r="E127" i="46"/>
  <c r="D127" i="46"/>
  <c r="C127" i="46"/>
  <c r="B127" i="46"/>
  <c r="E57" i="46"/>
  <c r="D57" i="46"/>
  <c r="C57" i="46"/>
  <c r="B57" i="46"/>
  <c r="E42" i="46"/>
  <c r="D42" i="46"/>
  <c r="C42" i="46"/>
  <c r="B42" i="46"/>
  <c r="O132" i="15"/>
  <c r="C130" i="5" s="1"/>
  <c r="N132" i="15"/>
  <c r="B130" i="5" s="1"/>
  <c r="O129" i="15"/>
  <c r="N129" i="15"/>
  <c r="B127" i="5" s="1"/>
  <c r="M121" i="15"/>
  <c r="J17" i="53" s="1"/>
  <c r="L121" i="15"/>
  <c r="I17" i="53" s="1"/>
  <c r="K121" i="15"/>
  <c r="J121" i="15"/>
  <c r="I121" i="15"/>
  <c r="H121" i="15"/>
  <c r="I12" i="53" s="1"/>
  <c r="E121" i="15"/>
  <c r="D121" i="15"/>
  <c r="I8" i="53" s="1"/>
  <c r="C121" i="15"/>
  <c r="B121" i="15"/>
  <c r="I6" i="53" s="1"/>
  <c r="O114" i="15"/>
  <c r="C112" i="5" s="1"/>
  <c r="O113" i="15"/>
  <c r="C111" i="5" s="1"/>
  <c r="O112" i="15"/>
  <c r="C110" i="5" s="1"/>
  <c r="O108" i="15"/>
  <c r="C106" i="5" s="1"/>
  <c r="N108" i="15"/>
  <c r="B106" i="5" s="1"/>
  <c r="O107" i="15"/>
  <c r="C105" i="5" s="1"/>
  <c r="N107" i="15"/>
  <c r="B105" i="5" s="1"/>
  <c r="O86" i="15"/>
  <c r="C84" i="5" s="1"/>
  <c r="N86" i="15"/>
  <c r="B84" i="5" s="1"/>
  <c r="O106" i="15"/>
  <c r="C104" i="5" s="1"/>
  <c r="N106" i="15"/>
  <c r="B104" i="5" s="1"/>
  <c r="O105" i="15"/>
  <c r="N105" i="15"/>
  <c r="B103" i="5" s="1"/>
  <c r="O104" i="15"/>
  <c r="C102" i="5" s="1"/>
  <c r="N104" i="15"/>
  <c r="B102" i="5" s="1"/>
  <c r="C98" i="5"/>
  <c r="B98" i="5"/>
  <c r="O99" i="15"/>
  <c r="C97" i="5" s="1"/>
  <c r="N99" i="15"/>
  <c r="B97" i="5" s="1"/>
  <c r="O98" i="15"/>
  <c r="C96" i="5" s="1"/>
  <c r="N98" i="15"/>
  <c r="B96" i="5" s="1"/>
  <c r="O96" i="15"/>
  <c r="C94" i="5" s="1"/>
  <c r="N96" i="15"/>
  <c r="B94" i="5" s="1"/>
  <c r="O95" i="15"/>
  <c r="C93" i="5" s="1"/>
  <c r="N95" i="15"/>
  <c r="B93" i="5" s="1"/>
  <c r="O94" i="15"/>
  <c r="C92" i="5" s="1"/>
  <c r="N94" i="15"/>
  <c r="B92" i="5" s="1"/>
  <c r="O93" i="15"/>
  <c r="C91" i="5" s="1"/>
  <c r="N93" i="15"/>
  <c r="B91" i="5" s="1"/>
  <c r="O92" i="15"/>
  <c r="C90" i="5" s="1"/>
  <c r="N92" i="15"/>
  <c r="B90" i="5" s="1"/>
  <c r="O91" i="15"/>
  <c r="C89" i="5" s="1"/>
  <c r="N91" i="15"/>
  <c r="B89" i="5" s="1"/>
  <c r="O90" i="15"/>
  <c r="C88" i="5" s="1"/>
  <c r="N90" i="15"/>
  <c r="B88" i="5" s="1"/>
  <c r="O89" i="15"/>
  <c r="C87" i="5" s="1"/>
  <c r="N89" i="15"/>
  <c r="B87" i="5" s="1"/>
  <c r="O88" i="15"/>
  <c r="C86" i="5" s="1"/>
  <c r="N88" i="15"/>
  <c r="B86" i="5" s="1"/>
  <c r="O87" i="15"/>
  <c r="C85" i="5" s="1"/>
  <c r="N87" i="15"/>
  <c r="B85" i="5" s="1"/>
  <c r="O85" i="15"/>
  <c r="C83" i="5" s="1"/>
  <c r="N85" i="15"/>
  <c r="B83" i="5" s="1"/>
  <c r="O84" i="15"/>
  <c r="C82" i="5" s="1"/>
  <c r="N84" i="15"/>
  <c r="B82" i="5" s="1"/>
  <c r="O83" i="15"/>
  <c r="C81" i="5" s="1"/>
  <c r="N83" i="15"/>
  <c r="B81" i="5" s="1"/>
  <c r="O82" i="15"/>
  <c r="C80" i="5" s="1"/>
  <c r="N82" i="15"/>
  <c r="B80" i="5" s="1"/>
  <c r="O81" i="15"/>
  <c r="C79" i="5" s="1"/>
  <c r="N81" i="15"/>
  <c r="B79" i="5" s="1"/>
  <c r="O80" i="15"/>
  <c r="C78" i="5" s="1"/>
  <c r="N80" i="15"/>
  <c r="B78" i="5" s="1"/>
  <c r="O79" i="15"/>
  <c r="C77" i="5" s="1"/>
  <c r="N79" i="15"/>
  <c r="B77" i="5" s="1"/>
  <c r="O78" i="15"/>
  <c r="C76" i="5" s="1"/>
  <c r="N78" i="15"/>
  <c r="B76" i="5" s="1"/>
  <c r="O77" i="15"/>
  <c r="C75" i="5" s="1"/>
  <c r="N77" i="15"/>
  <c r="B75" i="5" s="1"/>
  <c r="O76" i="15"/>
  <c r="C74" i="5" s="1"/>
  <c r="N76" i="15"/>
  <c r="B74" i="5" s="1"/>
  <c r="O75" i="15"/>
  <c r="C73" i="5" s="1"/>
  <c r="N75" i="15"/>
  <c r="B73" i="5" s="1"/>
  <c r="O74" i="15"/>
  <c r="C72" i="5" s="1"/>
  <c r="N74" i="15"/>
  <c r="B72" i="5" s="1"/>
  <c r="O72" i="15"/>
  <c r="C70" i="5" s="1"/>
  <c r="N72" i="15"/>
  <c r="B70" i="5" s="1"/>
  <c r="O71" i="15"/>
  <c r="C69" i="5" s="1"/>
  <c r="N71" i="15"/>
  <c r="B69" i="5" s="1"/>
  <c r="O70" i="15"/>
  <c r="C68" i="5" s="1"/>
  <c r="N70" i="15"/>
  <c r="B68" i="5" s="1"/>
  <c r="O69" i="15"/>
  <c r="C67" i="5" s="1"/>
  <c r="N69" i="15"/>
  <c r="B67" i="5" s="1"/>
  <c r="O68" i="15"/>
  <c r="C66" i="5" s="1"/>
  <c r="N68" i="15"/>
  <c r="B66" i="5" s="1"/>
  <c r="O67" i="15"/>
  <c r="C65" i="5" s="1"/>
  <c r="N67" i="15"/>
  <c r="B65" i="5" s="1"/>
  <c r="O65" i="15"/>
  <c r="C63" i="5" s="1"/>
  <c r="N65" i="15"/>
  <c r="B63" i="5" s="1"/>
  <c r="O64" i="15"/>
  <c r="C62" i="5" s="1"/>
  <c r="N64" i="15"/>
  <c r="B62" i="5" s="1"/>
  <c r="O63" i="15"/>
  <c r="C61" i="5" s="1"/>
  <c r="N63" i="15"/>
  <c r="B61" i="5" s="1"/>
  <c r="O62" i="15"/>
  <c r="C60" i="5" s="1"/>
  <c r="N62" i="15"/>
  <c r="B60" i="5" s="1"/>
  <c r="O61" i="15"/>
  <c r="C59" i="5" s="1"/>
  <c r="N61" i="15"/>
  <c r="B59" i="5" s="1"/>
  <c r="O60" i="15"/>
  <c r="C58" i="5" s="1"/>
  <c r="N60" i="15"/>
  <c r="B58" i="5" s="1"/>
  <c r="O59" i="15"/>
  <c r="C57" i="5" s="1"/>
  <c r="N59" i="15"/>
  <c r="B57" i="5" s="1"/>
  <c r="O58" i="15"/>
  <c r="C56" i="5" s="1"/>
  <c r="N58" i="15"/>
  <c r="B56" i="5" s="1"/>
  <c r="O55" i="15"/>
  <c r="C53" i="5" s="1"/>
  <c r="N55" i="15"/>
  <c r="B53" i="5" s="1"/>
  <c r="O54" i="15"/>
  <c r="C52" i="5" s="1"/>
  <c r="N54" i="15"/>
  <c r="B52" i="5" s="1"/>
  <c r="O53" i="15"/>
  <c r="C51" i="5" s="1"/>
  <c r="N53" i="15"/>
  <c r="B51" i="5" s="1"/>
  <c r="O52" i="15"/>
  <c r="C50" i="5" s="1"/>
  <c r="N52" i="15"/>
  <c r="B50" i="5" s="1"/>
  <c r="O51" i="15"/>
  <c r="C49" i="5" s="1"/>
  <c r="N51" i="15"/>
  <c r="B49" i="5" s="1"/>
  <c r="O48" i="15"/>
  <c r="C46" i="5" s="1"/>
  <c r="N48" i="15"/>
  <c r="B46" i="5" s="1"/>
  <c r="O47" i="15"/>
  <c r="C45" i="5" s="1"/>
  <c r="N47" i="15"/>
  <c r="B45" i="5" s="1"/>
  <c r="O46" i="15"/>
  <c r="C44" i="5" s="1"/>
  <c r="N46" i="15"/>
  <c r="B44" i="5" s="1"/>
  <c r="O45" i="15"/>
  <c r="C43" i="5" s="1"/>
  <c r="N45" i="15"/>
  <c r="B43" i="5" s="1"/>
  <c r="O42" i="15"/>
  <c r="C40" i="5" s="1"/>
  <c r="N42" i="15"/>
  <c r="B40" i="5" s="1"/>
  <c r="O41" i="15"/>
  <c r="C39" i="5" s="1"/>
  <c r="N41" i="15"/>
  <c r="B39" i="5" s="1"/>
  <c r="O40" i="15"/>
  <c r="C38" i="5" s="1"/>
  <c r="N40" i="15"/>
  <c r="B38" i="5" s="1"/>
  <c r="O39" i="15"/>
  <c r="C37" i="5" s="1"/>
  <c r="N39" i="15"/>
  <c r="B37" i="5" s="1"/>
  <c r="O38" i="15"/>
  <c r="C36" i="5" s="1"/>
  <c r="N38" i="15"/>
  <c r="B36" i="5" s="1"/>
  <c r="O37" i="15"/>
  <c r="C35" i="5" s="1"/>
  <c r="N37" i="15"/>
  <c r="B35" i="5" s="1"/>
  <c r="O36" i="15"/>
  <c r="C34" i="5" s="1"/>
  <c r="N36" i="15"/>
  <c r="B34" i="5" s="1"/>
  <c r="O27" i="15"/>
  <c r="N27" i="15"/>
  <c r="O25" i="15"/>
  <c r="C23" i="5" s="1"/>
  <c r="N25" i="15"/>
  <c r="B23" i="5" s="1"/>
  <c r="O24" i="15"/>
  <c r="C22" i="5" s="1"/>
  <c r="N24" i="15"/>
  <c r="B22" i="5" s="1"/>
  <c r="O23" i="15"/>
  <c r="C21" i="5" s="1"/>
  <c r="N23" i="15"/>
  <c r="B21" i="5" s="1"/>
  <c r="O22" i="15"/>
  <c r="C20" i="5" s="1"/>
  <c r="N22" i="15"/>
  <c r="B20" i="5" s="1"/>
  <c r="O21" i="15"/>
  <c r="C19" i="5" s="1"/>
  <c r="N21" i="15"/>
  <c r="B19" i="5" s="1"/>
  <c r="O20" i="15"/>
  <c r="C18" i="5" s="1"/>
  <c r="N20" i="15"/>
  <c r="B18" i="5" s="1"/>
  <c r="O19" i="15"/>
  <c r="C17" i="5" s="1"/>
  <c r="N19" i="15"/>
  <c r="B17" i="5" s="1"/>
  <c r="O18" i="15"/>
  <c r="C16" i="5" s="1"/>
  <c r="N18" i="15"/>
  <c r="B16" i="5" s="1"/>
  <c r="O17" i="15"/>
  <c r="C15" i="5" s="1"/>
  <c r="N17" i="15"/>
  <c r="B15" i="5" s="1"/>
  <c r="O14" i="15"/>
  <c r="C12" i="5" s="1"/>
  <c r="N14" i="15"/>
  <c r="B12" i="5" s="1"/>
  <c r="O13" i="15"/>
  <c r="C11" i="5" s="1"/>
  <c r="N13" i="15"/>
  <c r="B11" i="5" s="1"/>
  <c r="O12" i="15"/>
  <c r="C10" i="5" s="1"/>
  <c r="N12" i="15"/>
  <c r="B10" i="5" s="1"/>
  <c r="O11" i="15"/>
  <c r="C9" i="5" s="1"/>
  <c r="N11" i="15"/>
  <c r="B9" i="5" s="1"/>
  <c r="O10" i="15"/>
  <c r="C8" i="5" s="1"/>
  <c r="N10" i="15"/>
  <c r="B8" i="5" s="1"/>
  <c r="H8" i="15"/>
  <c r="E8" i="15"/>
  <c r="G8" i="15" s="1"/>
  <c r="L7" i="15"/>
  <c r="J7" i="15"/>
  <c r="E7" i="15"/>
  <c r="G7" i="15" s="1"/>
  <c r="D7" i="15"/>
  <c r="N7" i="15" s="1"/>
  <c r="A132" i="5"/>
  <c r="A130" i="5"/>
  <c r="C129" i="5"/>
  <c r="B129" i="5"/>
  <c r="A129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A119" i="5"/>
  <c r="A118" i="5"/>
  <c r="B112" i="5"/>
  <c r="A112" i="5"/>
  <c r="B111" i="5"/>
  <c r="A111" i="5"/>
  <c r="B110" i="5"/>
  <c r="A110" i="5"/>
  <c r="A106" i="5"/>
  <c r="A105" i="5"/>
  <c r="A104" i="5"/>
  <c r="A103" i="5"/>
  <c r="A102" i="5"/>
  <c r="A98" i="5"/>
  <c r="A97" i="5"/>
  <c r="A96" i="5"/>
  <c r="A94" i="5"/>
  <c r="A93" i="5"/>
  <c r="A92" i="5"/>
  <c r="A91" i="5"/>
  <c r="A90" i="5"/>
  <c r="A89" i="5"/>
  <c r="A88" i="5"/>
  <c r="A87" i="5"/>
  <c r="A86" i="5"/>
  <c r="A85" i="5"/>
  <c r="A83" i="5"/>
  <c r="A82" i="5"/>
  <c r="A81" i="5"/>
  <c r="A80" i="5"/>
  <c r="A79" i="5"/>
  <c r="A78" i="5"/>
  <c r="A77" i="5"/>
  <c r="A76" i="5"/>
  <c r="A75" i="5"/>
  <c r="A74" i="5"/>
  <c r="A73" i="5"/>
  <c r="A72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3" i="5"/>
  <c r="A52" i="5"/>
  <c r="A51" i="5"/>
  <c r="A50" i="5"/>
  <c r="A49" i="5"/>
  <c r="A48" i="5"/>
  <c r="A46" i="5"/>
  <c r="A45" i="5"/>
  <c r="A44" i="5"/>
  <c r="A43" i="5"/>
  <c r="A40" i="5"/>
  <c r="A39" i="5"/>
  <c r="A38" i="5"/>
  <c r="A37" i="5"/>
  <c r="A36" i="5"/>
  <c r="A35" i="5"/>
  <c r="A34" i="5"/>
  <c r="A33" i="5"/>
  <c r="A25" i="5"/>
  <c r="A23" i="5"/>
  <c r="A22" i="5"/>
  <c r="A21" i="5"/>
  <c r="A20" i="5"/>
  <c r="A19" i="5"/>
  <c r="A18" i="5"/>
  <c r="A17" i="5"/>
  <c r="A16" i="5"/>
  <c r="A15" i="5"/>
  <c r="A12" i="5"/>
  <c r="A11" i="5"/>
  <c r="A10" i="5"/>
  <c r="A9" i="5"/>
  <c r="A8" i="5"/>
  <c r="A7" i="5"/>
  <c r="A166" i="59"/>
  <c r="F164" i="59"/>
  <c r="E164" i="59"/>
  <c r="D164" i="59"/>
  <c r="C164" i="59"/>
  <c r="D162" i="59"/>
  <c r="C162" i="59"/>
  <c r="C161" i="59"/>
  <c r="B160" i="59"/>
  <c r="A159" i="59"/>
  <c r="F156" i="59"/>
  <c r="E156" i="59"/>
  <c r="D156" i="59"/>
  <c r="C155" i="59"/>
  <c r="F153" i="59"/>
  <c r="E153" i="59"/>
  <c r="D153" i="59"/>
  <c r="C152" i="59"/>
  <c r="B151" i="59"/>
  <c r="F148" i="59"/>
  <c r="E148" i="59"/>
  <c r="D148" i="59"/>
  <c r="C147" i="59"/>
  <c r="C145" i="59"/>
  <c r="B144" i="59"/>
  <c r="C142" i="59"/>
  <c r="F140" i="59"/>
  <c r="E140" i="59"/>
  <c r="D140" i="59"/>
  <c r="C139" i="59"/>
  <c r="B138" i="59"/>
  <c r="F136" i="59"/>
  <c r="E136" i="59"/>
  <c r="D136" i="59"/>
  <c r="F135" i="59"/>
  <c r="E135" i="59"/>
  <c r="D135" i="59"/>
  <c r="F134" i="59"/>
  <c r="E134" i="59"/>
  <c r="D134" i="59"/>
  <c r="D133" i="59"/>
  <c r="F131" i="59"/>
  <c r="D131" i="59"/>
  <c r="F129" i="59"/>
  <c r="E129" i="59"/>
  <c r="D129" i="59"/>
  <c r="F127" i="59"/>
  <c r="E127" i="59"/>
  <c r="D127" i="59"/>
  <c r="D126" i="59"/>
  <c r="F124" i="59"/>
  <c r="E124" i="59"/>
  <c r="D124" i="59"/>
  <c r="F122" i="59"/>
  <c r="E122" i="59"/>
  <c r="D122" i="59"/>
  <c r="F119" i="59"/>
  <c r="E119" i="59"/>
  <c r="D119" i="59"/>
  <c r="F118" i="59"/>
  <c r="E118" i="59"/>
  <c r="D118" i="59"/>
  <c r="F117" i="59"/>
  <c r="E117" i="59"/>
  <c r="D117" i="59"/>
  <c r="F116" i="59"/>
  <c r="E116" i="59"/>
  <c r="D116" i="59"/>
  <c r="F115" i="59"/>
  <c r="E115" i="59"/>
  <c r="D115" i="59"/>
  <c r="F114" i="59"/>
  <c r="E114" i="59"/>
  <c r="D114" i="59"/>
  <c r="F113" i="59"/>
  <c r="E113" i="59"/>
  <c r="D113" i="59"/>
  <c r="D112" i="59"/>
  <c r="F109" i="59"/>
  <c r="E109" i="59"/>
  <c r="D109" i="59"/>
  <c r="F108" i="59"/>
  <c r="E108" i="59"/>
  <c r="D108" i="59"/>
  <c r="D107" i="59"/>
  <c r="F105" i="59"/>
  <c r="E105" i="59"/>
  <c r="D105" i="59"/>
  <c r="D104" i="59"/>
  <c r="F101" i="59"/>
  <c r="E101" i="59"/>
  <c r="D101" i="59"/>
  <c r="F98" i="59"/>
  <c r="E98" i="59"/>
  <c r="D98" i="59"/>
  <c r="F97" i="59"/>
  <c r="E97" i="59"/>
  <c r="D97" i="59"/>
  <c r="F96" i="59"/>
  <c r="E96" i="59"/>
  <c r="D96" i="59"/>
  <c r="F95" i="59"/>
  <c r="E95" i="59"/>
  <c r="D95" i="59"/>
  <c r="F94" i="59"/>
  <c r="E94" i="59"/>
  <c r="D94" i="59"/>
  <c r="F93" i="59"/>
  <c r="E93" i="59"/>
  <c r="D93" i="59"/>
  <c r="F92" i="59"/>
  <c r="E92" i="59"/>
  <c r="D92" i="59"/>
  <c r="F90" i="59"/>
  <c r="E90" i="59"/>
  <c r="D90" i="59"/>
  <c r="F89" i="59"/>
  <c r="E89" i="59"/>
  <c r="D89" i="59"/>
  <c r="D88" i="59"/>
  <c r="F86" i="59"/>
  <c r="E86" i="59"/>
  <c r="D86" i="59"/>
  <c r="E85" i="59"/>
  <c r="D85" i="59"/>
  <c r="B84" i="59"/>
  <c r="F81" i="59"/>
  <c r="E81" i="59"/>
  <c r="D81" i="59"/>
  <c r="F80" i="59"/>
  <c r="E80" i="59"/>
  <c r="D80" i="59"/>
  <c r="F79" i="59"/>
  <c r="E79" i="59"/>
  <c r="D79" i="59"/>
  <c r="F78" i="59"/>
  <c r="E78" i="59"/>
  <c r="D78" i="59"/>
  <c r="F77" i="59"/>
  <c r="E77" i="59"/>
  <c r="D77" i="59"/>
  <c r="F76" i="59"/>
  <c r="E76" i="59"/>
  <c r="D76" i="59"/>
  <c r="F75" i="59"/>
  <c r="E75" i="59"/>
  <c r="D75" i="59"/>
  <c r="F74" i="59"/>
  <c r="E74" i="59"/>
  <c r="D74" i="59"/>
  <c r="F73" i="59"/>
  <c r="E73" i="59"/>
  <c r="D73" i="59"/>
  <c r="C72" i="59"/>
  <c r="F70" i="59"/>
  <c r="E70" i="59"/>
  <c r="D70" i="59"/>
  <c r="D69" i="59"/>
  <c r="F67" i="59"/>
  <c r="E67" i="59"/>
  <c r="D67" i="59"/>
  <c r="D66" i="59"/>
  <c r="C65" i="59"/>
  <c r="F63" i="59"/>
  <c r="E63" i="59"/>
  <c r="D63" i="59"/>
  <c r="C62" i="59"/>
  <c r="B58" i="59"/>
  <c r="C54" i="59"/>
  <c r="F52" i="59"/>
  <c r="E52" i="59"/>
  <c r="C52" i="59"/>
  <c r="B51" i="59"/>
  <c r="F43" i="59"/>
  <c r="E43" i="59"/>
  <c r="D43" i="59"/>
  <c r="F41" i="59"/>
  <c r="E41" i="59"/>
  <c r="D41" i="59"/>
  <c r="F39" i="59"/>
  <c r="E39" i="59"/>
  <c r="D39" i="59"/>
  <c r="C38" i="59"/>
  <c r="F36" i="59"/>
  <c r="E36" i="59"/>
  <c r="D36" i="59"/>
  <c r="E34" i="59"/>
  <c r="D34" i="59"/>
  <c r="F32" i="59"/>
  <c r="E32" i="59"/>
  <c r="D32" i="59"/>
  <c r="D31" i="59"/>
  <c r="F29" i="59"/>
  <c r="D29" i="59"/>
  <c r="F28" i="59"/>
  <c r="D28" i="59"/>
  <c r="F27" i="59"/>
  <c r="D27" i="59"/>
  <c r="F26" i="59"/>
  <c r="E26" i="59"/>
  <c r="D26" i="59"/>
  <c r="F25" i="59"/>
  <c r="D25" i="59"/>
  <c r="F24" i="59"/>
  <c r="D24" i="59"/>
  <c r="D23" i="59"/>
  <c r="F21" i="59"/>
  <c r="D21" i="59"/>
  <c r="F20" i="59"/>
  <c r="D20" i="59"/>
  <c r="F19" i="59"/>
  <c r="D19" i="59"/>
  <c r="D18" i="59"/>
  <c r="F15" i="59"/>
  <c r="E15" i="59"/>
  <c r="D15" i="59"/>
  <c r="F13" i="59"/>
  <c r="D13" i="59"/>
  <c r="F12" i="59"/>
  <c r="D12" i="59"/>
  <c r="F11" i="59"/>
  <c r="D11" i="59"/>
  <c r="D10" i="59"/>
  <c r="C9" i="59"/>
  <c r="B8" i="59"/>
  <c r="A2" i="59"/>
  <c r="F162" i="59"/>
  <c r="E162" i="59"/>
  <c r="F154" i="56"/>
  <c r="F155" i="59" s="1"/>
  <c r="E154" i="56"/>
  <c r="E155" i="59" s="1"/>
  <c r="F151" i="56"/>
  <c r="F152" i="59" s="1"/>
  <c r="E151" i="56"/>
  <c r="E152" i="59" s="1"/>
  <c r="H146" i="56"/>
  <c r="F147" i="59" s="1"/>
  <c r="G146" i="56"/>
  <c r="E147" i="59" s="1"/>
  <c r="F139" i="59"/>
  <c r="E138" i="56"/>
  <c r="H132" i="56"/>
  <c r="F133" i="59" s="1"/>
  <c r="G132" i="56"/>
  <c r="E133" i="59" s="1"/>
  <c r="E131" i="59"/>
  <c r="H125" i="56"/>
  <c r="F126" i="59" s="1"/>
  <c r="E126" i="59"/>
  <c r="H111" i="56"/>
  <c r="G111" i="56"/>
  <c r="E112" i="59" s="1"/>
  <c r="H106" i="56"/>
  <c r="G106" i="56"/>
  <c r="E107" i="59" s="1"/>
  <c r="H103" i="56"/>
  <c r="F104" i="59" s="1"/>
  <c r="G103" i="56"/>
  <c r="E104" i="59" s="1"/>
  <c r="H87" i="56"/>
  <c r="G87" i="56"/>
  <c r="E88" i="59" s="1"/>
  <c r="H84" i="56"/>
  <c r="F85" i="59" s="1"/>
  <c r="H71" i="56"/>
  <c r="F72" i="59" s="1"/>
  <c r="G71" i="56"/>
  <c r="E72" i="59" s="1"/>
  <c r="H68" i="56"/>
  <c r="F69" i="59" s="1"/>
  <c r="G68" i="56"/>
  <c r="E69" i="59" s="1"/>
  <c r="H65" i="56"/>
  <c r="F66" i="59" s="1"/>
  <c r="G65" i="56"/>
  <c r="E66" i="59" s="1"/>
  <c r="H61" i="56"/>
  <c r="G61" i="56"/>
  <c r="F54" i="56"/>
  <c r="F54" i="59" s="1"/>
  <c r="E54" i="56"/>
  <c r="E54" i="59" s="1"/>
  <c r="H38" i="56"/>
  <c r="F38" i="59" s="1"/>
  <c r="G38" i="56"/>
  <c r="E38" i="59" s="1"/>
  <c r="H31" i="56"/>
  <c r="F31" i="59" s="1"/>
  <c r="E31" i="59"/>
  <c r="E29" i="59"/>
  <c r="E28" i="59"/>
  <c r="E27" i="59"/>
  <c r="E25" i="59"/>
  <c r="E24" i="59"/>
  <c r="H23" i="56"/>
  <c r="F23" i="59" s="1"/>
  <c r="E21" i="59"/>
  <c r="E20" i="59"/>
  <c r="E19" i="59"/>
  <c r="H18" i="56"/>
  <c r="F18" i="59" s="1"/>
  <c r="E13" i="59"/>
  <c r="E12" i="59"/>
  <c r="E11" i="59"/>
  <c r="H10" i="56"/>
  <c r="F10" i="59" s="1"/>
  <c r="G10" i="56"/>
  <c r="E10" i="59" s="1"/>
  <c r="H7" i="56"/>
  <c r="H6" i="56"/>
  <c r="G6" i="56"/>
  <c r="A3" i="56"/>
  <c r="A3" i="59" s="1"/>
  <c r="I31" i="53"/>
  <c r="D31" i="53"/>
  <c r="J30" i="53"/>
  <c r="I30" i="53"/>
  <c r="D30" i="53"/>
  <c r="I16" i="53"/>
  <c r="K5" i="53"/>
  <c r="J5" i="53"/>
  <c r="I5" i="53"/>
  <c r="D22" i="43"/>
  <c r="F20" i="43"/>
  <c r="E20" i="43"/>
  <c r="C20" i="43"/>
  <c r="B20" i="43"/>
  <c r="F107" i="59" l="1"/>
  <c r="F112" i="59"/>
  <c r="F88" i="59"/>
  <c r="F62" i="59"/>
  <c r="E62" i="59"/>
  <c r="D198" i="46"/>
  <c r="J24" i="53" s="1"/>
  <c r="E22" i="43"/>
  <c r="J19" i="53" s="1"/>
  <c r="C25" i="5"/>
  <c r="B25" i="5"/>
  <c r="C103" i="5"/>
  <c r="I15" i="53"/>
  <c r="J12" i="53"/>
  <c r="K12" i="53" s="1"/>
  <c r="F137" i="56"/>
  <c r="E139" i="59"/>
  <c r="E137" i="56"/>
  <c r="B22" i="43"/>
  <c r="J18" i="53" s="1"/>
  <c r="D8" i="53"/>
  <c r="D32" i="53"/>
  <c r="E153" i="46"/>
  <c r="C153" i="46"/>
  <c r="I24" i="53"/>
  <c r="J8" i="53"/>
  <c r="K8" i="53" s="1"/>
  <c r="I14" i="53"/>
  <c r="I32" i="53"/>
  <c r="J31" i="53"/>
  <c r="K31" i="53" s="1"/>
  <c r="K30" i="53"/>
  <c r="C127" i="5"/>
  <c r="I7" i="15"/>
  <c r="K7" i="15"/>
  <c r="M7" i="15" s="1"/>
  <c r="O7" i="15" s="1"/>
  <c r="J6" i="53"/>
  <c r="K6" i="53" s="1"/>
  <c r="J15" i="53"/>
  <c r="K8" i="15"/>
  <c r="M8" i="15" s="1"/>
  <c r="O8" i="15" s="1"/>
  <c r="I8" i="15"/>
  <c r="F7" i="15"/>
  <c r="H7" i="15" s="1"/>
  <c r="F51" i="56"/>
  <c r="F51" i="59" s="1"/>
  <c r="C8" i="53"/>
  <c r="F150" i="56"/>
  <c r="H64" i="56"/>
  <c r="F65" i="59" s="1"/>
  <c r="H160" i="56"/>
  <c r="F161" i="59" s="1"/>
  <c r="G160" i="56"/>
  <c r="E161" i="59" s="1"/>
  <c r="C30" i="53"/>
  <c r="C32" i="53" s="1"/>
  <c r="G83" i="56"/>
  <c r="G64" i="56"/>
  <c r="E65" i="59" s="1"/>
  <c r="G143" i="56"/>
  <c r="H83" i="56"/>
  <c r="K26" i="53"/>
  <c r="B153" i="46"/>
  <c r="I22" i="53" s="1"/>
  <c r="D153" i="46"/>
  <c r="E18" i="59"/>
  <c r="H143" i="56"/>
  <c r="G23" i="56"/>
  <c r="E23" i="59" s="1"/>
  <c r="E51" i="56"/>
  <c r="E150" i="56"/>
  <c r="J14" i="53" l="1"/>
  <c r="G58" i="56"/>
  <c r="C10" i="53" s="1"/>
  <c r="H58" i="56"/>
  <c r="D22" i="53"/>
  <c r="E32" i="53"/>
  <c r="E8" i="53"/>
  <c r="E212" i="46"/>
  <c r="C212" i="46"/>
  <c r="F120" i="15" s="1"/>
  <c r="K24" i="53"/>
  <c r="I27" i="53"/>
  <c r="J32" i="53"/>
  <c r="K32" i="53" s="1"/>
  <c r="F151" i="59"/>
  <c r="D26" i="53"/>
  <c r="F158" i="56"/>
  <c r="F165" i="56" s="1"/>
  <c r="H159" i="56"/>
  <c r="F160" i="59" s="1"/>
  <c r="G159" i="56"/>
  <c r="E160" i="59" s="1"/>
  <c r="E30" i="53"/>
  <c r="E84" i="59"/>
  <c r="C12" i="53"/>
  <c r="F84" i="59"/>
  <c r="D12" i="53"/>
  <c r="E144" i="59"/>
  <c r="C14" i="53"/>
  <c r="G9" i="56"/>
  <c r="G8" i="56" s="1"/>
  <c r="B211" i="46"/>
  <c r="D211" i="46"/>
  <c r="J22" i="53"/>
  <c r="K22" i="53" s="1"/>
  <c r="C24" i="53"/>
  <c r="E138" i="59"/>
  <c r="E51" i="59"/>
  <c r="E158" i="56"/>
  <c r="C22" i="53"/>
  <c r="E151" i="59"/>
  <c r="C26" i="53"/>
  <c r="F138" i="59"/>
  <c r="D24" i="53"/>
  <c r="F144" i="59"/>
  <c r="D14" i="53"/>
  <c r="K14" i="53" l="1"/>
  <c r="F121" i="15"/>
  <c r="I10" i="53" s="1"/>
  <c r="I21" i="53" s="1"/>
  <c r="I29" i="53" s="1"/>
  <c r="I34" i="53" s="1"/>
  <c r="F58" i="59"/>
  <c r="G120" i="15"/>
  <c r="O120" i="15" s="1"/>
  <c r="C118" i="5" s="1"/>
  <c r="N120" i="15"/>
  <c r="N121" i="15" s="1"/>
  <c r="N134" i="15" s="1"/>
  <c r="D10" i="53"/>
  <c r="E10" i="53" s="1"/>
  <c r="E26" i="53"/>
  <c r="E58" i="59"/>
  <c r="E12" i="53"/>
  <c r="C6" i="53"/>
  <c r="C21" i="53" s="1"/>
  <c r="E9" i="59"/>
  <c r="J27" i="53"/>
  <c r="K27" i="53" s="1"/>
  <c r="E14" i="53"/>
  <c r="E24" i="53"/>
  <c r="D27" i="53"/>
  <c r="C27" i="53"/>
  <c r="E22" i="53"/>
  <c r="G158" i="56"/>
  <c r="G165" i="56" s="1"/>
  <c r="E8" i="59"/>
  <c r="E165" i="56"/>
  <c r="O121" i="15" l="1"/>
  <c r="O134" i="15" s="1"/>
  <c r="G121" i="15"/>
  <c r="B119" i="5"/>
  <c r="B132" i="5" s="1"/>
  <c r="B118" i="5"/>
  <c r="E166" i="59"/>
  <c r="E159" i="59"/>
  <c r="C29" i="53"/>
  <c r="C34" i="53" s="1"/>
  <c r="E27" i="53"/>
  <c r="C119" i="5" l="1"/>
  <c r="C132" i="5" s="1"/>
  <c r="J10" i="53"/>
  <c r="J21" i="53" s="1"/>
  <c r="K21" i="53" s="1"/>
  <c r="K10" i="53" l="1"/>
  <c r="J29" i="53"/>
  <c r="K29" i="53" s="1"/>
  <c r="J34" i="53" l="1"/>
  <c r="K34" i="53" l="1"/>
  <c r="F34" i="59"/>
  <c r="H9" i="56"/>
  <c r="H8" i="56" s="1"/>
  <c r="H158" i="56" s="1"/>
  <c r="D6" i="53" l="1"/>
  <c r="F9" i="59"/>
  <c r="H165" i="56"/>
  <c r="F159" i="59"/>
  <c r="F8" i="59"/>
  <c r="E6" i="53" l="1"/>
  <c r="D21" i="53"/>
  <c r="F166" i="59"/>
  <c r="E21" i="53" l="1"/>
  <c r="D29" i="53"/>
  <c r="E29" i="53" l="1"/>
  <c r="D34" i="53"/>
  <c r="E34" i="53" s="1"/>
</calcChain>
</file>

<file path=xl/sharedStrings.xml><?xml version="1.0" encoding="utf-8"?>
<sst xmlns="http://schemas.openxmlformats.org/spreadsheetml/2006/main" count="648" uniqueCount="531">
  <si>
    <t>KIADÁSOK</t>
  </si>
  <si>
    <t>terv</t>
  </si>
  <si>
    <t xml:space="preserve">              Létszám  ( fő  )</t>
  </si>
  <si>
    <t>Személyi juttatások</t>
  </si>
  <si>
    <t>Céltartalék</t>
  </si>
  <si>
    <t>+</t>
  </si>
  <si>
    <t>Alakulása</t>
  </si>
  <si>
    <t>ÖNKORMÁNYZAT ÖSSZESEN:</t>
  </si>
  <si>
    <t xml:space="preserve">SIÓFOK VÁROS ÖNKORMÁNYZATÁNAK KÖLTSÉGVETÉSI MÉRLEGE </t>
  </si>
  <si>
    <t>I. Áthúzódó beruházások</t>
  </si>
  <si>
    <t>Kiadások összesen</t>
  </si>
  <si>
    <t>BEVÉTELEK</t>
  </si>
  <si>
    <t>1./</t>
  </si>
  <si>
    <t>Siófoki Hírek</t>
  </si>
  <si>
    <t>2./</t>
  </si>
  <si>
    <t>Nem lakás céljára szolgáló helyiségek</t>
  </si>
  <si>
    <t>Közterület használat</t>
  </si>
  <si>
    <t>3./</t>
  </si>
  <si>
    <t>Bankköltség</t>
  </si>
  <si>
    <t>ÁFA befizetés</t>
  </si>
  <si>
    <t>Polgármesteri alap</t>
  </si>
  <si>
    <t>ebből</t>
  </si>
  <si>
    <t>Egyéb bérleti díj</t>
  </si>
  <si>
    <t>Talajterhelési díj</t>
  </si>
  <si>
    <t>Építményadó</t>
  </si>
  <si>
    <t>%</t>
  </si>
  <si>
    <t>Felújítások</t>
  </si>
  <si>
    <t>Továbbszámlázott szolgáltatás</t>
  </si>
  <si>
    <t>I.</t>
  </si>
  <si>
    <t xml:space="preserve">Továbbszámlázott szolgáltatás </t>
  </si>
  <si>
    <t>Perczel Mór Gimnázium</t>
  </si>
  <si>
    <t>Balatonvilágos hozzájárulása a közös hivatal működéséhez</t>
  </si>
  <si>
    <t>Reprezentációs költségek</t>
  </si>
  <si>
    <t>Nemzetközi kapcsolatok</t>
  </si>
  <si>
    <t>Dologi kiadások</t>
  </si>
  <si>
    <t>II.</t>
  </si>
  <si>
    <t>III.</t>
  </si>
  <si>
    <t>IV.</t>
  </si>
  <si>
    <t>V.</t>
  </si>
  <si>
    <t>Cégautó adó</t>
  </si>
  <si>
    <t>Felhalmozási bevétel</t>
  </si>
  <si>
    <t>Működési bevétel</t>
  </si>
  <si>
    <t>Beruházások</t>
  </si>
  <si>
    <t>a)</t>
  </si>
  <si>
    <t>b)</t>
  </si>
  <si>
    <t>c)</t>
  </si>
  <si>
    <t>d)</t>
  </si>
  <si>
    <t>e)</t>
  </si>
  <si>
    <t>f)</t>
  </si>
  <si>
    <t>g)</t>
  </si>
  <si>
    <t>Óvodaműködtetési támogatás</t>
  </si>
  <si>
    <t>Balaton-parti Kft. kezességvállalási díj</t>
  </si>
  <si>
    <t>Önkormányzati hivatal működésének támogatása</t>
  </si>
  <si>
    <t>Nem közművel összegyűjtött háztartási szennyvíz ártalmatlanítása</t>
  </si>
  <si>
    <t>Iparűzési adó</t>
  </si>
  <si>
    <t>Tartózkodás után fizetett idegenforgalmi adó</t>
  </si>
  <si>
    <t>Működési bevételek</t>
  </si>
  <si>
    <t>Vagyonértékesítés</t>
  </si>
  <si>
    <t>Működési célú átvett pénzeszközök</t>
  </si>
  <si>
    <t>Felhalmozási célú átvett pénzeszközök</t>
  </si>
  <si>
    <t>KÖLTSÉGVETÉSI BEVÉTELEK</t>
  </si>
  <si>
    <t>VI.</t>
  </si>
  <si>
    <t>VII.</t>
  </si>
  <si>
    <t>h)</t>
  </si>
  <si>
    <t>i)</t>
  </si>
  <si>
    <t>j)</t>
  </si>
  <si>
    <t>VIII.</t>
  </si>
  <si>
    <t>Működési célú támogatások államháztartáson belülről (B1)</t>
  </si>
  <si>
    <t>Önkormányzatok működési támogatásai (B11)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</si>
  <si>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</si>
  <si>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</si>
  <si>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</si>
  <si>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Egyéb működési célú támogatások bevételei államháztartáson belülről (B16)</t>
  </si>
  <si>
    <t>Felhalmozási célú támogatások államháztartáson belülről (B2)</t>
  </si>
  <si>
    <t>Egyéb felhalmozási célú támogatások bevételei államháztartáson belülről (B25)</t>
  </si>
  <si>
    <t>Közhatalmi bevételek (B3)</t>
  </si>
  <si>
    <t>Vagyoni típusú adók (B34)</t>
  </si>
  <si>
    <t>Termékek és szolgáltatások adói (B35)</t>
  </si>
  <si>
    <t>Értékesítési és forgalmi adók (B351)</t>
  </si>
  <si>
    <t>Egyéb áruhasználati és szolgáltatási adók (B355)</t>
  </si>
  <si>
    <t>Egyéb közhatalmi bevételek (B36)</t>
  </si>
  <si>
    <t>Működési bevételek (B4)</t>
  </si>
  <si>
    <t>Szolgáltatások ellenértéke (B402)</t>
  </si>
  <si>
    <t>Közvetített szolgáltatások ellenértéke (B403)</t>
  </si>
  <si>
    <t>Tulajdonosi bevételek (B404)</t>
  </si>
  <si>
    <t>Ellátási díjak (B405)</t>
  </si>
  <si>
    <t>Kiszámlázott általános forgalmi adó (B406)</t>
  </si>
  <si>
    <t>Általános forgalmi adó visszatérítése (B407)</t>
  </si>
  <si>
    <t>Kamatbevételek (B408)</t>
  </si>
  <si>
    <t>Egyéb pénzügyi műveletek bevételei (B409)</t>
  </si>
  <si>
    <t>Felhalmozási bevételek (B5)</t>
  </si>
  <si>
    <t>Ingatlanok értékesítése (B52)</t>
  </si>
  <si>
    <t>Működési célú átvett pénzeszközök (B6)</t>
  </si>
  <si>
    <t>Felhalmozási célú átvett pénzeszközök (B7)</t>
  </si>
  <si>
    <t>Finanszírozási bevételek (B8)</t>
  </si>
  <si>
    <t>Belföldi finanszírozási bevételei (B81)</t>
  </si>
  <si>
    <t>Maradvány igénybevétele (B813)</t>
  </si>
  <si>
    <t>KÖLTSÉGVETÉSI ÉS FINANSZÍROZÁSI BEVÉTELEK ÖSSZESEN</t>
  </si>
  <si>
    <t>KÖLTSÉGVETÉSI KIADÁSOK</t>
  </si>
  <si>
    <t>SIÓFOK VÁROS ÖNKORMÁNYZATÁNAK KÖLTSÉGVETÉSI ÉS FINANSZÍROZÁSI BEVÉTELEI</t>
  </si>
  <si>
    <t>Készletértékesítés ellenértéke (B401)</t>
  </si>
  <si>
    <t>KIADÁSOK MINDÖSSZESEN</t>
  </si>
  <si>
    <t>MŰKÖDÉSI KIADÁSOK ÖSSZESEN</t>
  </si>
  <si>
    <t>Zöldterületek, parkok fenntartása</t>
  </si>
  <si>
    <t>Építés és településfejlesztés</t>
  </si>
  <si>
    <t>Tószabályozás</t>
  </si>
  <si>
    <t>Közvilágítás</t>
  </si>
  <si>
    <t>Egyéb városi feladatok</t>
  </si>
  <si>
    <t>Állategészségügyi és mg-i feladat</t>
  </si>
  <si>
    <t>Vízrendezés, belvízelvezetés</t>
  </si>
  <si>
    <t>Finanszírozás BRTKK</t>
  </si>
  <si>
    <t>Finanszírozás Gondozási Központ</t>
  </si>
  <si>
    <t>Működési célú költségvetési támogatások és kiegészítő támogatások (B115)</t>
  </si>
  <si>
    <t>Elszámolásból származó bevételek (B116)</t>
  </si>
  <si>
    <t>Biztosító által fizetett kártérítés (B410)</t>
  </si>
  <si>
    <t>k)</t>
  </si>
  <si>
    <t>Egyéb felhalmozási célú átvett pénzeszközök (B75)</t>
  </si>
  <si>
    <t>Kézilabda munkacsarnok bérleti díja</t>
  </si>
  <si>
    <t>WIFI üzemeltetés</t>
  </si>
  <si>
    <t>Parkolási díjbevételek</t>
  </si>
  <si>
    <t>Választott tisztségviselők juttatásai</t>
  </si>
  <si>
    <t>Bérletvásárlás kismamák részére</t>
  </si>
  <si>
    <t>Kézilabda munkacsarnok vételi előleg</t>
  </si>
  <si>
    <t>Felhalmozási célú önkormányzati támogatások (B21)</t>
  </si>
  <si>
    <t>Ellátottak pénzbeli juttatásai</t>
  </si>
  <si>
    <t>Egyéb működési célú kiadások</t>
  </si>
  <si>
    <t>Vagyon biztosítás</t>
  </si>
  <si>
    <t>FINANSZÍROZÁSI KIADÁSOK</t>
  </si>
  <si>
    <t xml:space="preserve">Közhatalmi bevételek </t>
  </si>
  <si>
    <t>Felhalmozási célú támogatások ÁHB-ről</t>
  </si>
  <si>
    <t xml:space="preserve">Felhalmozási bevételek </t>
  </si>
  <si>
    <t>Egyéb műk.célú támogatás ÁHB-re</t>
  </si>
  <si>
    <t>Egyéb műk.célú támogatás ÁHK-re</t>
  </si>
  <si>
    <t>Működési célú bevételek</t>
  </si>
  <si>
    <t>Működési célú kiadások</t>
  </si>
  <si>
    <t>Felhalmozási célú bevételek</t>
  </si>
  <si>
    <t>Felhalmozási célú kiadások</t>
  </si>
  <si>
    <t>BEVÉTELEK ÖSSZESEN</t>
  </si>
  <si>
    <t>KIADÁSOK ÖSSZESEN</t>
  </si>
  <si>
    <t>FINANSZÍROZÁSI BEVÉTELEK</t>
  </si>
  <si>
    <t>ÁHB-i megelőlegezések visszafizetése</t>
  </si>
  <si>
    <t>Irányító szervi támogatás</t>
  </si>
  <si>
    <t>Általános tartalék</t>
  </si>
  <si>
    <r>
      <t>.</t>
    </r>
    <r>
      <rPr>
        <b/>
        <sz val="12"/>
        <rFont val="Times New Roman"/>
        <family val="1"/>
        <charset val="238"/>
      </rPr>
      <t>-</t>
    </r>
  </si>
  <si>
    <t>Munkaadókat terhelő járulékok és szociális hozzájár. adó</t>
  </si>
  <si>
    <t>Parkolási pótdíjak</t>
  </si>
  <si>
    <t>Egyéb működési célú átvett pénzeszközök (B65)</t>
  </si>
  <si>
    <t>Települési önkormányzatok szociális, gyermekjóléti és gyermekétkeztetési feladat. támogatása (B113)</t>
  </si>
  <si>
    <t>Elvonások és befizetések (K502), Egyéb működési célú támogatások ÁHB-re (K506)</t>
  </si>
  <si>
    <t>Ösztöndíj alap</t>
  </si>
  <si>
    <t>Finanszírozás KÖH</t>
  </si>
  <si>
    <t>Egyéb felhalmozási célú kiadások</t>
  </si>
  <si>
    <t>Önkormányzatok működési támogatásai</t>
  </si>
  <si>
    <t>Munkaadókat terhelő járulékok és szociális hozzájárulási adó (K2)</t>
  </si>
  <si>
    <t>Egyéb működési célú támogatások ÁHB-ről</t>
  </si>
  <si>
    <t>Műk. célú visszatérítendő tám.-k, kölcsönök visszatérülése államháztartáson kívülről (B64)</t>
  </si>
  <si>
    <t>Felhalm. célú visszatérítendő tám.-k, kölcsönök visszatérülése államháztartáson kívülről (B74)</t>
  </si>
  <si>
    <t>Települési önkormányzatok által biztosított egyes szociális szakosított ellátások támogatása</t>
  </si>
  <si>
    <t>Forintban!</t>
  </si>
  <si>
    <t xml:space="preserve">ÖNKORMÁNYZAT MŰKÖDÉSI ÉS FINANSZÍROZÁSI KIADÁSAI </t>
  </si>
  <si>
    <t>Egyéb működési bevételek (B411)</t>
  </si>
  <si>
    <t xml:space="preserve">Közutak, hidak, járdák, parkolók </t>
  </si>
  <si>
    <t>Feladat</t>
  </si>
  <si>
    <t>1.Városüzemeltetési feladatok</t>
  </si>
  <si>
    <t>5.Egyéb feladatok</t>
  </si>
  <si>
    <t>Bírósági és közjegyzői eljárásokkal kapcsolatos kiadások</t>
  </si>
  <si>
    <t>Ingatlankezelés és gazdálkodás</t>
  </si>
  <si>
    <t>Parkolási tevékenység kiadásai</t>
  </si>
  <si>
    <t>Szövetségi tagdíjak</t>
  </si>
  <si>
    <t xml:space="preserve">Közfoglalkoztatottak </t>
  </si>
  <si>
    <t>Bölcsőde támogatása</t>
  </si>
  <si>
    <t xml:space="preserve">Beszédes József Ált.Iskola </t>
  </si>
  <si>
    <t xml:space="preserve">Gondozási Központ védőnői támogatás átadása </t>
  </si>
  <si>
    <t>DBRHÖT részére tagdíj</t>
  </si>
  <si>
    <t>4.Étkeztetési feladatok</t>
  </si>
  <si>
    <t>Adóhivatal által beszedett bírság és késedelmi pótlék</t>
  </si>
  <si>
    <t>Sourcing Hungary Kft energiahatékonysági feladat tám.</t>
  </si>
  <si>
    <t>Sourcing Hungary Kft földgáz, áram közbeszerzési tanácsadói szolg.</t>
  </si>
  <si>
    <t>Zöldfelületi alapba történő befizetések</t>
  </si>
  <si>
    <t>DRV részére az ezidáig befizetett víziközműhasználati díjak átadása</t>
  </si>
  <si>
    <t xml:space="preserve">                     2/A melléklet</t>
  </si>
  <si>
    <t>2. melléklet</t>
  </si>
  <si>
    <t>1/B. melléklet</t>
  </si>
  <si>
    <t>1/A. melléklet</t>
  </si>
  <si>
    <t>1. melléklet</t>
  </si>
  <si>
    <t>4. melléklet</t>
  </si>
  <si>
    <t>II. Pályázott beruházások</t>
  </si>
  <si>
    <t>III. Egyéb beruházások (kivéve Városfejlesztési és Üzemeltetési Osztály beruházásai)</t>
  </si>
  <si>
    <t>IV. Egyéb fejlesztések (Városfejlesztési és Üzemeltetési Osztály beruházásai)</t>
  </si>
  <si>
    <t>Tárgyi eszköz beszerzés (BRTKK)</t>
  </si>
  <si>
    <t>Étkezési díj beszedések</t>
  </si>
  <si>
    <t>Elvonások és befizetések</t>
  </si>
  <si>
    <t>Dél-Balatoni Sióvölgyi N.Konzorcium kiadásai</t>
  </si>
  <si>
    <t xml:space="preserve">Polgárvédelmi feladatok kiadásai </t>
  </si>
  <si>
    <t>V. Önkormányzati intézmények, ingatlanok beruházásai</t>
  </si>
  <si>
    <t xml:space="preserve">Általános </t>
  </si>
  <si>
    <t>Képviselő-testületi tagok, bizottsági tagok</t>
  </si>
  <si>
    <t>Polgármester, alpolgármester, társadalmi megbízatású alpolgármester</t>
  </si>
  <si>
    <t>Parkoló bérleti díj (Vásárcsarnok)</t>
  </si>
  <si>
    <t>Siófoki Spartacus Sportegyesület bérleti díja (Jókai park 9.)</t>
  </si>
  <si>
    <t>Siófoki Bányász SE (Vak B.utcai) ingatlan bérleti díja</t>
  </si>
  <si>
    <t xml:space="preserve">Siófoki Bányász SE (Vak B.utcai) ingatlan vételi előleg </t>
  </si>
  <si>
    <t>Környezetvédelmi feladatok</t>
  </si>
  <si>
    <t xml:space="preserve">Civil szervezetek támogatása </t>
  </si>
  <si>
    <t>Dologi kiadások  (K3)</t>
  </si>
  <si>
    <t>Személyi juttatások (K1)</t>
  </si>
  <si>
    <t>Ellátottak pénzbeli juttatásai  (K4)</t>
  </si>
  <si>
    <t>Egyéb működési célú kiadások  (K5)</t>
  </si>
  <si>
    <t xml:space="preserve">Eszköz beszerzés városüzemeltetés részére  </t>
  </si>
  <si>
    <t>Informatika</t>
  </si>
  <si>
    <t>Önkormányzat működési célú és finanszírozási kiadásai</t>
  </si>
  <si>
    <t>Balaton-parti Kft. bérleti díjak</t>
  </si>
  <si>
    <t xml:space="preserve">Term.véd.és Sóstói m.parti területek </t>
  </si>
  <si>
    <t>2.Oktatási, közművelődési, sport és egyéb támogatások</t>
  </si>
  <si>
    <t>Műszaki ellenőrzések</t>
  </si>
  <si>
    <t>Összesen</t>
  </si>
  <si>
    <t>3. melléklet</t>
  </si>
  <si>
    <t>Önkormányzat fejlesztési feladatai</t>
  </si>
  <si>
    <t>BERUHÁZÁSOK</t>
  </si>
  <si>
    <t>BERUHÁZÁSOK ÖSSZESEN (I-V.)</t>
  </si>
  <si>
    <t>FELÚJÍTÁSOK</t>
  </si>
  <si>
    <t>EGYÉB FELHALMOZÁSI CÉLÚ KIADÁSOK</t>
  </si>
  <si>
    <t>FELHALMOZÁSI CÉLÚ KIADÁSOK ÖSSZESEN</t>
  </si>
  <si>
    <t>DOLOGI KIADÁSOK (működési célú kiadások) ÖSSZESEN</t>
  </si>
  <si>
    <t>Települési támogatások</t>
  </si>
  <si>
    <t xml:space="preserve">Siófoki Szakképzési Centrum </t>
  </si>
  <si>
    <t>Széchenyi István Ált.Iskola</t>
  </si>
  <si>
    <t>Köztemetés, Rendkívüli létfenntartási támogatás</t>
  </si>
  <si>
    <t xml:space="preserve">Tárgyi eszköz beszerzés (Gondozási Központ) </t>
  </si>
  <si>
    <t>Tárgyi eszköz beszerzés  (Bölcsőde)</t>
  </si>
  <si>
    <t>Épületdiagnosztikai eszközök beszerzése</t>
  </si>
  <si>
    <t xml:space="preserve">Bírságok </t>
  </si>
  <si>
    <t>Balaton-parti Kft-nél alkalmazott közfogl.felügyelő támogatása</t>
  </si>
  <si>
    <t>Finanszírozás Bölcsőde</t>
  </si>
  <si>
    <t xml:space="preserve">IRÁNYÍTÓ SZERVI TÁMOGATÁS ÖSSZESEN </t>
  </si>
  <si>
    <t>Tour de Pelso szponzoráció</t>
  </si>
  <si>
    <t>Önk.feladatok megbízási díjai</t>
  </si>
  <si>
    <t>Településüzemeltetés támogatása</t>
  </si>
  <si>
    <t>Kiegészítő támogatás a pedagógusok és segítők minősítéséből adódó többletkiadásokhoz</t>
  </si>
  <si>
    <t>Szociális és gyermekjóléti alapszolgáltatás feladatainak támogatása</t>
  </si>
  <si>
    <t>Család és gyermekjóléti szolgálat/központ támogatása</t>
  </si>
  <si>
    <t>Önk.szolidaritási hozzájárulás</t>
  </si>
  <si>
    <t>Iskolai nyári napközi tábor étkezés</t>
  </si>
  <si>
    <t>Lakások bérleti díja Termofok-Sió Kft.</t>
  </si>
  <si>
    <t>SiópArt folyóirat kiadása</t>
  </si>
  <si>
    <t>Köztisztasági feladatok</t>
  </si>
  <si>
    <t>Mezőgazd., erdőterületek kezelése</t>
  </si>
  <si>
    <t>Parkolás - végrehajtói díj ügyféltől történő utólagos beszedése</t>
  </si>
  <si>
    <t>Teleki Miklós hangv. szponzoráció</t>
  </si>
  <si>
    <t xml:space="preserve">Vak Bottán János Ált.Iskola </t>
  </si>
  <si>
    <t>PR, marketing, turisztikai kiadások</t>
  </si>
  <si>
    <t>Pályázat előkészítő munkák</t>
  </si>
  <si>
    <t>Egyéb tárgyi eszközök értékesítése (B53)</t>
  </si>
  <si>
    <t xml:space="preserve">Tárgyi eszköz beszerzés (KIMK) </t>
  </si>
  <si>
    <t>KIMK beruházási munkái</t>
  </si>
  <si>
    <t xml:space="preserve">KIMK felújítási munkái </t>
  </si>
  <si>
    <t>Tárgyi eszköz beszerzés (SNÓ)</t>
  </si>
  <si>
    <t xml:space="preserve">SNÓ beruházási munkái </t>
  </si>
  <si>
    <t>SNÓ felújítási munkái</t>
  </si>
  <si>
    <t>Balaton Tánc Egyesület tám.</t>
  </si>
  <si>
    <t>Vuelta Tour de Balaton tám.</t>
  </si>
  <si>
    <t>Pedagógusok és a nevelőmunkájukat közvetlenül segítők bértámogatása</t>
  </si>
  <si>
    <t>Környezetvédelmi Alap bevételei (környezetvédelmi, természetvédelmi bírságok)</t>
  </si>
  <si>
    <t>Finanszírozás KIMK</t>
  </si>
  <si>
    <t>Finanszírozás SNÓ</t>
  </si>
  <si>
    <t>Temető fenntartás, üzemeltetés</t>
  </si>
  <si>
    <t>Autóbusz megállóhelyek és várakozóhelyek közterület használata</t>
  </si>
  <si>
    <t>Útalap befizetés közterület bontások után</t>
  </si>
  <si>
    <t>Parkolóhely megváltás</t>
  </si>
  <si>
    <t>Zöldfelületi alapba előző években történő befizetések felhasználása</t>
  </si>
  <si>
    <t>Sportcélú támogatási alap</t>
  </si>
  <si>
    <t>Főépítész Iroda kiadásai</t>
  </si>
  <si>
    <t xml:space="preserve">Beruházások, egyéb fejlesztések dologi kiadásai </t>
  </si>
  <si>
    <t>Közterületen hagyott gépjárművek elszállítás, tárolása</t>
  </si>
  <si>
    <t>Társulás 8985/3 hrsz közmű kiépítésre -hozzájárulás</t>
  </si>
  <si>
    <t xml:space="preserve">Hírbalaton hírportál </t>
  </si>
  <si>
    <t>PR, marketing, turisztikai bevételek</t>
  </si>
  <si>
    <t>PMG Aranypart Kollégiuma</t>
  </si>
  <si>
    <t>Közbeszerzések lebonyolítása</t>
  </si>
  <si>
    <t>Tervtanács tevékenység kiadásai</t>
  </si>
  <si>
    <t>PR, marketing, turisztikai feladatok felhalmozási kiadásai (tárgyi eszközök)</t>
  </si>
  <si>
    <t>Lekötött bankbetétek megszüntetése</t>
  </si>
  <si>
    <t>Lekötött bankbetétek megszüntetése (B817)</t>
  </si>
  <si>
    <t>Helyközi járat bevonása a helyi tömegközlekedésbe</t>
  </si>
  <si>
    <t xml:space="preserve">Térfigyelő kamerák </t>
  </si>
  <si>
    <t>Petőfi sétány behajtásgátló üzemelt.</t>
  </si>
  <si>
    <t>Szent Ferenc Szegénygond. Nővérek</t>
  </si>
  <si>
    <t>Betétlekötésből származó és forgalmi kamat bevétel</t>
  </si>
  <si>
    <t>Civil Ház működéséhez támogatás</t>
  </si>
  <si>
    <t>Walnut Creek iskolai csereprogram</t>
  </si>
  <si>
    <t>Waldheim iskolai csereprogram</t>
  </si>
  <si>
    <t>Landsberg iskolai csereprogram</t>
  </si>
  <si>
    <t>PR, marketing, turisztika készlet bevételek</t>
  </si>
  <si>
    <t>BRTKK beruházási munkái</t>
  </si>
  <si>
    <t>Varga Imre Művészeti Díj</t>
  </si>
  <si>
    <t>Blue Point SE támogatása (jégpálya)</t>
  </si>
  <si>
    <t>Gyalogátkelő a Baross utcában a Vasúti utcánál - tervezés</t>
  </si>
  <si>
    <t>Jókai park játszótér felújítás</t>
  </si>
  <si>
    <t>Bláthy O u - Kardvirág köz gyalogátkelő építése</t>
  </si>
  <si>
    <t>Tanácsház utca északi oldali társasházak közötti zöldfelületek megújítása</t>
  </si>
  <si>
    <t xml:space="preserve">Gergely J. utca Jegenye sor kereszteződés átépítés tervezése </t>
  </si>
  <si>
    <t>Fő utca 41-45 fakivágás, járdajavítás, virágtartók, faültetés</t>
  </si>
  <si>
    <t>Kiliti és Sió-parti kerékpárút összekötése - területvásárlás</t>
  </si>
  <si>
    <t>Hangár épület javítások</t>
  </si>
  <si>
    <t xml:space="preserve">Gondozási Központ felújítási, javítási munkái </t>
  </si>
  <si>
    <t>Bölcsőde felújítási, javítási munkái</t>
  </si>
  <si>
    <t xml:space="preserve">BRTKK felújítási, javítási munkái </t>
  </si>
  <si>
    <t>Utcafásítás a város lakóutcáiban</t>
  </si>
  <si>
    <t>Mikszáth K. u. járda és csapadékvízelvezetés tervezése</t>
  </si>
  <si>
    <t>Fejlesztéshez kapcs. dologi kiadás</t>
  </si>
  <si>
    <t>Magyar Máltai Szeretetszolgálat</t>
  </si>
  <si>
    <t>VI. Önkormányzati intézmények, ingatlanok felújításai</t>
  </si>
  <si>
    <t>FELÚJÍTÁSOK ÖSSZESEN (VI.)</t>
  </si>
  <si>
    <t>VII. Egyéb felhalmozási célú kiadások</t>
  </si>
  <si>
    <t>EGYÉB FELHALMOZÁSI CÉLÚ KIADÁSOK ÖSSZESEN (VII.)</t>
  </si>
  <si>
    <t>Hajléktalan mintaprogram 5 fő (2023.03.01-2024.02.29.)</t>
  </si>
  <si>
    <t>Hajléktalan mintaprogram 5 fő (2023.03.01-2024.02.29)</t>
  </si>
  <si>
    <t>2024. évi terv</t>
  </si>
  <si>
    <t>2024. évi</t>
  </si>
  <si>
    <t>2024. évi terv felhalm.</t>
  </si>
  <si>
    <t>2024. évi terv dologi</t>
  </si>
  <si>
    <t xml:space="preserve">   2024. évi terv</t>
  </si>
  <si>
    <t>Lakott külterülettel kapcsolatos feladatok támogatása</t>
  </si>
  <si>
    <t>Óvodai és iskolai szociális segítő tevékenység támogatása</t>
  </si>
  <si>
    <t>Települési önkormányzatok egyes kulturális feladatainak támogatása</t>
  </si>
  <si>
    <t>Hosszabb időtartamú közfoglalkoztatás 11 fő (2023.12.01-2024.02.29)</t>
  </si>
  <si>
    <t xml:space="preserve">SNÓ óvodai játszókert kialakítás </t>
  </si>
  <si>
    <t>Dél-Balatoni Sióvölgyi Nagytérségi Konzorcium működési bevételei</t>
  </si>
  <si>
    <t>Magyar Máltai Szeretetsz. Iskola Alapítvány óvodai épület bérleti díj</t>
  </si>
  <si>
    <t>Közfoglalkoztatás 11 fő (2023.12.01-2024.02.29)</t>
  </si>
  <si>
    <t>Iskolai nyári tábor felügyeleti díja</t>
  </si>
  <si>
    <t xml:space="preserve">Balaton-parti Kft jégpálya </t>
  </si>
  <si>
    <t xml:space="preserve">Széchenyi István Ált.Iskola </t>
  </si>
  <si>
    <t>Siófoki Szakképzési Centrum</t>
  </si>
  <si>
    <t>Gépjármű biztosítások</t>
  </si>
  <si>
    <t>"Rózsakert és Isztria sétány fejlesztése" TOP_PLUSZ-1.2.1-21-SO1-2022-00001 projekt</t>
  </si>
  <si>
    <t>"Orgona utcai strand fejlesztése" TOP_PLUSZ-1.1.3-21-SO1-2022-00014 projekt</t>
  </si>
  <si>
    <t>Egyéb önk.feladatok támogatása (Mötv. 13.§-ban meghatározott egyes kötelező feladatok)</t>
  </si>
  <si>
    <t xml:space="preserve">Intézményi gyermekétkeztetés támogatása </t>
  </si>
  <si>
    <t>Előző évben kapott megelőlegezés visszafizetése</t>
  </si>
  <si>
    <t>Maradvány igénybevétele</t>
  </si>
  <si>
    <t>3.Szociális és egészségügyi feladatok</t>
  </si>
  <si>
    <t xml:space="preserve">Fogászati ügyelethez hozzájárulás településektől </t>
  </si>
  <si>
    <t>Erdei iskola program</t>
  </si>
  <si>
    <t>Helyi tömegközlekedés biztosítása</t>
  </si>
  <si>
    <t>Közvilágítás korszerűsítése, üzemeltetési feladatok</t>
  </si>
  <si>
    <t>Petőfi sétány 1. bérleti díjak</t>
  </si>
  <si>
    <t>Tour de Hongrie támogatása</t>
  </si>
  <si>
    <t>Optika, városi wifi és térfigyelő rendszer fejlesztése</t>
  </si>
  <si>
    <t>Deák F. sétány (Palace mellett) parkoló burkolása, II.ütem tervezés</t>
  </si>
  <si>
    <t>Beszédes-híd mellett található óra rekonstrukciója</t>
  </si>
  <si>
    <t>Rákóczi utcában csap.víz elvezető árok tervezése</t>
  </si>
  <si>
    <t>Mártírok útján található közpark felújítása</t>
  </si>
  <si>
    <t>Koch Róbert u. 20. melletti parkoló bővítés tervezés</t>
  </si>
  <si>
    <t>Vilma utca - Fő utca csomópontban forgalmi rend végleges kiépítéséhez tervezés</t>
  </si>
  <si>
    <t>Korányi (Reviczky) utcában parkolóhely építése II.ütem</t>
  </si>
  <si>
    <t>Tárgyi eszköz beszerzés (Háziorvosi ellátás)</t>
  </si>
  <si>
    <t>MMSZ Iskola Alapítványának padlóburkolat felújításhoz támogatás</t>
  </si>
  <si>
    <t>Fogászati ügyelet szolgáltatási díj</t>
  </si>
  <si>
    <t>Lakástámogatási kölcsönök visszatérülése</t>
  </si>
  <si>
    <t>Idősek Otthonánál antenna és kábel tv rendszer átalakítása (Gondozási Központ)</t>
  </si>
  <si>
    <t>BSI Sport Kft támogatása</t>
  </si>
  <si>
    <t>KÖZREND program használata</t>
  </si>
  <si>
    <t>"Ipari park" földterületek bérleti díja</t>
  </si>
  <si>
    <t>Siófok Diófás úti ingatlanok telekhatár rendezése</t>
  </si>
  <si>
    <t xml:space="preserve">Siófok, Gergely Jenő u. ingatlan vásárlás </t>
  </si>
  <si>
    <t>Városi WiFi helyszínek korszerűsítése</t>
  </si>
  <si>
    <t>S. Települési Értéktár Bizottság kiadványai</t>
  </si>
  <si>
    <t>Gondozási Központ háziorvosi ellátás támogatás átadása</t>
  </si>
  <si>
    <t>Bölcsőde beruházási munkái</t>
  </si>
  <si>
    <t>Civil Ház beruházási munkái</t>
  </si>
  <si>
    <t>Orvosi rendelők felújítási, javítási munkái</t>
  </si>
  <si>
    <t>Gondozási Központ beruházási munkái</t>
  </si>
  <si>
    <t>Önkormányzati ingatlanok felújítási, javítási munkái</t>
  </si>
  <si>
    <t>Önkormányzati ingatlanok beruházási munkái</t>
  </si>
  <si>
    <t>Hivatal épület felújítási, javítási munkái</t>
  </si>
  <si>
    <t>Köztemetők, ravatalozók javítási munkái</t>
  </si>
  <si>
    <t>Ferences Nővérek épület felújítási, javítási munkái</t>
  </si>
  <si>
    <t>Tárgyi eszköz beszerzés (Civil Ház)</t>
  </si>
  <si>
    <t>Darnay téri nyilvános wc felújítása I. ütem</t>
  </si>
  <si>
    <t>Bajcsy u. É-i oldal járda és vízelvezető árok megújítása a Dózsa-Klapka u. között</t>
  </si>
  <si>
    <t>Kálmán I. st. nyugati szakasz közvilágítás felújítás</t>
  </si>
  <si>
    <t>Darnay téri wc felújítása II. ütem</t>
  </si>
  <si>
    <t>Kele utcai járda Bajcsy Zs. utcától az iskoláig felújítás</t>
  </si>
  <si>
    <t>Fő tér nyilvános wc  felújítása</t>
  </si>
  <si>
    <t>Posta utcai járda felújítása Füredi és Csobánc utca között III.ütem</t>
  </si>
  <si>
    <t>Fő tér térvilágítás felújítása taposó lámpák cseréje</t>
  </si>
  <si>
    <t>Fő utca északi oldalának átépítése a buszpályaudvar előtt, közlekedési lámpák elbontása</t>
  </si>
  <si>
    <t>Vilma utca-Fő utca csomópontban forgalmi rend végleges kiépítése, körforgalom kialakítása</t>
  </si>
  <si>
    <t>Palace parkoló II. ütem, zöldfelület  kialakítással</t>
  </si>
  <si>
    <t>Koch Róbert u. parkoló építés, növényesítéssel</t>
  </si>
  <si>
    <t>Honvéd utca 45. sz. előtti buszmegálló csapadékvíz elvezetése, tervezés és  kivitelezés</t>
  </si>
  <si>
    <t>Rét utca és Alsó utca itatásos pormentesítése</t>
  </si>
  <si>
    <t>Kultúrház komplett villámhárító rendszer tervezése és kivitelezése</t>
  </si>
  <si>
    <t>Beszédes híd  órához  elektromos mérőóra  kialakítása  tervezés és kivitelezés</t>
  </si>
  <si>
    <t xml:space="preserve">Gergely J  utca  kereszteződés kialakítása, kerítés és oszlop áttétele, tervezés és  kivitelezés </t>
  </si>
  <si>
    <t>Déli utca felújítása Nefelejcs és Szépvölgyi utcák között tervezés</t>
  </si>
  <si>
    <t>Vasvári P. u. út járda csapadék tervezés</t>
  </si>
  <si>
    <t>Karácsonyi díszvilágítás a Baross hídra</t>
  </si>
  <si>
    <t>Ringló utcai gyalogátkelő kivitelezése</t>
  </si>
  <si>
    <t>Rózsa utcai játszótérnél napelemes közvilágítás kiépítése</t>
  </si>
  <si>
    <t>Uszoda közművesítése I. ütem</t>
  </si>
  <si>
    <t>Zöldmező utca  közvilágítás kiépítése Papkutai úttól délre</t>
  </si>
  <si>
    <t>Jókai park keleti rész (teniszpálya körül) parkolóépítés, területrendezés I. ütem</t>
  </si>
  <si>
    <t>Fő tér villamos akna cseréje</t>
  </si>
  <si>
    <t>Kele utcai parkoló közvilágítás tervezése</t>
  </si>
  <si>
    <t>Reviczky utcai  parkolók elmaradt része kivitelezés</t>
  </si>
  <si>
    <t>Tanácsház utca 11-13 közpark  világítás kiépítése</t>
  </si>
  <si>
    <t>Belvízkár megelőző beavatkozások tervezése kivitelezése</t>
  </si>
  <si>
    <t>Dísztér térburkolat, vízelvezetés, kandeláber</t>
  </si>
  <si>
    <t>Tárgyieszköz beszerzés önkormányzat, hivatal részére</t>
  </si>
  <si>
    <t xml:space="preserve">Szépvölgyi utca 9154/1 hrsz árok helyreállítása </t>
  </si>
  <si>
    <t>Galerius Fürdő beruházáshoz szükséges önkormányzati önerő</t>
  </si>
  <si>
    <t>"Okos zebra" kialakítás 1 helyszínen</t>
  </si>
  <si>
    <t>Fő utca északi oldal járda felújítás Klapka és Sziget u.között</t>
  </si>
  <si>
    <t>Déli városrész csap.víz elvezetés II.ütem tervezés</t>
  </si>
  <si>
    <t>Hajléktalan mintaprogram 5 fő (2024.03.01-2025.02.28)</t>
  </si>
  <si>
    <t>Hajléktalan mintaprogram 5 fő (2024.03.01-2025.02.28) eszköz támogatás</t>
  </si>
  <si>
    <t>Hajléktalan mintaprogram 5 fő (2024.03.01-2025.02.28) eszköz vásárlás</t>
  </si>
  <si>
    <t xml:space="preserve">Mártírok útjai közparkban áramvételi hely létesítése </t>
  </si>
  <si>
    <t xml:space="preserve">Say Ferenc utcai parkoló és csapadékvíz-elvezető felújítása </t>
  </si>
  <si>
    <t>"Krúdy sétány fejlesztése" TOP_PLUSZ-1.2.1-21-SO1-2022-00009 projekt támogatás</t>
  </si>
  <si>
    <t xml:space="preserve">"Krúdy sétány fejlesztése" TOP_PLUSZ-1.2.1-21-SO1-2022-00009 projekt </t>
  </si>
  <si>
    <t>TOP ESZA projekt tám.maradvány</t>
  </si>
  <si>
    <t>2025. év</t>
  </si>
  <si>
    <t>2025. évi terv</t>
  </si>
  <si>
    <t>2025. évi</t>
  </si>
  <si>
    <t>2025. évi terv felhalm.</t>
  </si>
  <si>
    <t>2025. évi terv dologi</t>
  </si>
  <si>
    <t>SIÓFOK VÁROS ÖNKORMÁNYZATÁNAK 2025. ÉVI TERVEZETT LÉTSZÁM ELŐIRÁNYZATA</t>
  </si>
  <si>
    <t xml:space="preserve">2025. évi terv </t>
  </si>
  <si>
    <t>4./</t>
  </si>
  <si>
    <t>Jövedelemadók (B31)</t>
  </si>
  <si>
    <t>Előző évi nem közművel összegy.háztartási szennyvíz ártalmatl. maradvány visszafizetése (DRV Zrt)</t>
  </si>
  <si>
    <t>Hosszabb időtartamú közfoglalkoztatás 11 fő (2024.09.01-2025.02.28)</t>
  </si>
  <si>
    <t>Hosszabb időtartamú közfoglalkoztatás 1 fő (2024.09.01-2025.02.28)</t>
  </si>
  <si>
    <t>Szekrényessy K. u. 6. garzon lakások bérleti díja</t>
  </si>
  <si>
    <t>EPR díj önkormányzatot megillető része</t>
  </si>
  <si>
    <t>Gondozási Központ garzon egyszeri befizetések</t>
  </si>
  <si>
    <t>Nem közművel összegy. szennyvíz közszolg. 2025.évi előlege</t>
  </si>
  <si>
    <t>Közfoglalkoztatás 11 fő (2024.09.01-2025.02.28)</t>
  </si>
  <si>
    <t>Szabadstrandok 2025.évi üzemeltetése (Balaton-parti Kft)</t>
  </si>
  <si>
    <t>Közfoglalkoztatás 1 fő (2024.09.01-2025.02.28)</t>
  </si>
  <si>
    <t>Turisztikai marketing stratégia</t>
  </si>
  <si>
    <t>Bochum iskolai csereprogram</t>
  </si>
  <si>
    <t>Porec iskolai csereprogram</t>
  </si>
  <si>
    <t>Németh Nándor szponzoráció</t>
  </si>
  <si>
    <t>Közmunka programok saját fedezete</t>
  </si>
  <si>
    <t>KEOP Kör.tud. B. T. Konzorcium hulladék számla egyenlege</t>
  </si>
  <si>
    <t>ISPA/KA hulladék letéti számla egyenlege</t>
  </si>
  <si>
    <t>Közterület reklámcélú használatának bevételei</t>
  </si>
  <si>
    <t>Udvari játékok beszerzése (SNÓ)</t>
  </si>
  <si>
    <t>Egyéb dologi kifizetések</t>
  </si>
  <si>
    <t>Autóbusz tömegk. menetrendi utánkövetés, utasszámlálás</t>
  </si>
  <si>
    <t>Egyéb működési célú támogatások ÁHK-re (K512)</t>
  </si>
  <si>
    <t>Balaton-parti Kft beruházási hitel törlesztésének pénzügyi fedezete</t>
  </si>
  <si>
    <t>Vitorlás u. 2. bontás</t>
  </si>
  <si>
    <t>Volt ÁNTSZ irodablokk felújítás I.ütem</t>
  </si>
  <si>
    <t xml:space="preserve">Mogyoró utca  közvilágítás kiépítése nyugati végén hiányzó szakasz Eperfa és Boróka  utca </t>
  </si>
  <si>
    <t>Játszóterek szabványossági felülvizsgálata - új eszköztelepítés</t>
  </si>
  <si>
    <t>Rákóczi szobor aknájának felújítása (tervezés)</t>
  </si>
  <si>
    <t>Darnay téri wc szennyvízrendszer  átépítése, tervezés</t>
  </si>
  <si>
    <t>Csapadékvíz elvezető kiépítése a 7831/5 hrsz.-on, tervezés</t>
  </si>
  <si>
    <t>Alsó-Rét-Klapka utca csapadékvíz elvezetés tervezése</t>
  </si>
  <si>
    <t>Vasúti u. - Baross G. u. gyalogátkelőhely kiépítése</t>
  </si>
  <si>
    <t xml:space="preserve">6830 és a 6829 hrsz-ú ingatlan közös telekhatárai között támfal tervezése </t>
  </si>
  <si>
    <t>Kökény utca csapadékcsatorna kiépítése, tervezés</t>
  </si>
  <si>
    <t>Fő utcán forgalmi rend végleges kiépítéséhez tervezés (Széchenyi és Kinizsi utcák között)</t>
  </si>
  <si>
    <t>FA</t>
  </si>
  <si>
    <t>Sorház utca út és parkoló kiépítése Széchenyi és Kele utcai szakaszok</t>
  </si>
  <si>
    <t xml:space="preserve">Siófok Koch Róbert u. 12/A ingatlan felújítása </t>
  </si>
  <si>
    <t>Áram alulfogyasztás m. pótdíj fizetés</t>
  </si>
  <si>
    <t>2024.évi szennyvíz többlet díjtámogatás (DRV)</t>
  </si>
  <si>
    <t>Polgármesteri illetményhez és költségtérítéshez nyújtott támogatás</t>
  </si>
  <si>
    <t xml:space="preserve">Egyéb kisösszegű bevétel, kiadások visszatérítései </t>
  </si>
  <si>
    <t>Karácsonyi jótékonysági vásár bevételei</t>
  </si>
  <si>
    <t>Karácsonyi jótékonysági vásár bevételének felhasználása (Pitypang Tagóvoda részére)</t>
  </si>
  <si>
    <t>Balaton-parti Kft műk.tám.(Galerius)</t>
  </si>
  <si>
    <t>Balatonvilágos előző évi hozzájárulás maradv. visszafizetése</t>
  </si>
  <si>
    <t>Siójut hozzájárulása a közös hivatal működéséhez</t>
  </si>
  <si>
    <t xml:space="preserve">Garzon lakások (Szekrényessy K. u. 6.) előző évi bérleti díjainak felhasználása </t>
  </si>
  <si>
    <t>Jókai park parkolóihoz kieg.infrastruktúrák tervezése és előkészítése</t>
  </si>
  <si>
    <t>Beszédes híd fővizsgálata</t>
  </si>
  <si>
    <t>Dísztérnél lévő elektromos mérőhely áttelepítés tervezése és kivitelezés</t>
  </si>
  <si>
    <t>Fiumei utca tervezése</t>
  </si>
  <si>
    <t>6830 és a 6829 hrsz-ú ingatlan közös telekhatárai között támfal kialakítás - járda építés</t>
  </si>
  <si>
    <t>MOHU ártalmatlanítási díj és egyéb városüzemeltetési feladatok</t>
  </si>
  <si>
    <t>Kórház  parkoló  kiépítése kiviteli terv készítése</t>
  </si>
  <si>
    <t>Kálmán Imre sétány kiépítése kiviteli terv készítése buszpálya udvartól a Kinizsi utcáig</t>
  </si>
  <si>
    <t>Honvéd  utca 12 zajvédő fal kiépítése az útkezelővel közös beruházásban</t>
  </si>
  <si>
    <t>Sziget utca Vasvári utcától  délre járda  tervezése</t>
  </si>
  <si>
    <t>Sziget utca Bajcsy Zs  utcától a Vasvári utcáig  járda felújítás</t>
  </si>
  <si>
    <t>Erkel F. utca, Bakony utcánál gyalogátkelőhely kialkítása, tervezés</t>
  </si>
  <si>
    <t xml:space="preserve">Batthyány utcában új gyalogátkelő létesítése a Karinthy u.-nál, tervezés </t>
  </si>
  <si>
    <t>Sió  utca (Szűcs  utca és  Fő  utca  Között) út  áthelyezés  tervezése</t>
  </si>
  <si>
    <t>Urnahelyek létesítése (Szépvölgyi és  Kiliti  temetőben)</t>
  </si>
  <si>
    <t>Siófoki utca felújítása, út és csapadékvíz-elvezetők</t>
  </si>
  <si>
    <t>Millennium park öntözőrendszer kút tervezés, kivitelezés</t>
  </si>
  <si>
    <t>Rákóczi szobornál akna felújítás kivitelezése</t>
  </si>
  <si>
    <t>Fő utca átépítése a buszpályaudvar vonalában</t>
  </si>
  <si>
    <t>Bányagödör Alsó u. hrsz.: 5349 előtt kerítés építése</t>
  </si>
  <si>
    <t>Bláthy utcában zebra tervezés a Berda J  utca vonalában</t>
  </si>
  <si>
    <t>2 db  trafibox létesítése</t>
  </si>
  <si>
    <t>Bajcsy Zs  utca 81-83-85 társasházak közötti parkolók tervezése ( felújítás)</t>
  </si>
  <si>
    <t>Bajcsy-Zs. utca északi oldalán járdafelújítás a Sziget utcától keletre</t>
  </si>
  <si>
    <t>Kiliti temető Csordahegy köz felőli bejárat fejlesztése</t>
  </si>
  <si>
    <t>Csárdaréti út déli szakaszán járdaépítés, tervezés</t>
  </si>
  <si>
    <t>Petőfi st. Táncsics M. u. - Tátra u. között csapadékvíz-elvezetés kiépítése</t>
  </si>
  <si>
    <t>Közvilágítási hálózat fejlesztése, csomópontok és gyalogátkelők megvilágításának javítása</t>
  </si>
  <si>
    <t>Víztorony munkálatok felújításai</t>
  </si>
  <si>
    <t>Sóstói városrész csatornázása I. ütem</t>
  </si>
  <si>
    <t>Darnay wc szennyvíz elvezetése kivitelezés, zöldfelület kialakítása hrsz.: 3778/117, 3778/8</t>
  </si>
  <si>
    <t>Víz- és csatornaszolg.költségeinek támogatási maradvány visszafizetése (DRV Zrt)</t>
  </si>
  <si>
    <t>Normatíva támogatások maradványa</t>
  </si>
  <si>
    <t>Tavasz utca csap.csatorna, járda kiépítése II.ütem</t>
  </si>
  <si>
    <t>Bláthy déli szakasz közterület tervezés, telek alakítással</t>
  </si>
  <si>
    <t>Bláthy utcában zebra tervezés a LIDL-bejáró vonalában</t>
  </si>
  <si>
    <t>Bodza utcában aszfaltburkolat készítése</t>
  </si>
  <si>
    <t>Bakony utca északi végén lévő sportpályák fejlesztése, tervezés</t>
  </si>
  <si>
    <t>Napsugár utcában járda építése, tervezés</t>
  </si>
  <si>
    <t>Parkolóhelyek kialakítása a Bláthy O. u déli oldal, tervezés</t>
  </si>
  <si>
    <t>Rákóczi utcában csapadékvíz elvezetés 96-118. között, kivitelezés</t>
  </si>
  <si>
    <t>Szabadifürdő Sanyi  sarok étterem kereszteződése okos zebra kialakítása</t>
  </si>
  <si>
    <t>Okos zebra Koch Róbert és Bláthy kereszteződésben</t>
  </si>
  <si>
    <t>Say  F. utcai parkolók II  ütem kivitelezés</t>
  </si>
  <si>
    <t>Szenes Iván sétány Balaton felőli végénél lévő vizes  élőhely bemutató  koncepcióterv  készítése</t>
  </si>
  <si>
    <t>Töreki játszótér és park közti asztalf bontás, parkosítás</t>
  </si>
  <si>
    <t>Erkel F. utca, Tünde utcánál okos zebra kialakítása</t>
  </si>
  <si>
    <t>Tanácsház  utca 15-17 zöldfelület és  parkolók felújítása kivitelezés, közvilágítás tervezéssel</t>
  </si>
  <si>
    <t>Berda J utcában betonlapos járda burkolat felújítása tervezés</t>
  </si>
  <si>
    <t>Balaton-parti Kft rendezvény (majális)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</si>
</sst>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0.0"/>
    <numFmt numFmtId="165" formatCode="_-* #,##0\ _F_t_-;\-* #,##0\ _F_t_-;_-* &quot;-&quot;??\ _F_t_-;_-@_-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  <charset val="238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sz val="12"/>
      <name val="Times New Roman CE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Arial"/>
      <family val="2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9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Border="1"/>
    <xf numFmtId="0" fontId="8" fillId="0" borderId="0" xfId="0" applyFont="1" applyBorder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7" fillId="0" borderId="0" xfId="0" applyFont="1"/>
    <xf numFmtId="164" fontId="9" fillId="0" borderId="0" xfId="0" applyNumberFormat="1" applyFont="1"/>
    <xf numFmtId="164" fontId="24" fillId="0" borderId="0" xfId="0" applyNumberFormat="1" applyFont="1"/>
    <xf numFmtId="0" fontId="9" fillId="0" borderId="0" xfId="0" applyFont="1" applyFill="1"/>
    <xf numFmtId="0" fontId="4" fillId="0" borderId="2" xfId="0" applyFont="1" applyFill="1" applyBorder="1" applyAlignment="1">
      <alignment horizontal="left"/>
    </xf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0" fontId="6" fillId="0" borderId="0" xfId="0" applyFont="1" applyFill="1" applyBorder="1"/>
    <xf numFmtId="0" fontId="11" fillId="0" borderId="0" xfId="0" applyFont="1"/>
    <xf numFmtId="3" fontId="11" fillId="0" borderId="0" xfId="0" applyNumberFormat="1" applyFont="1"/>
    <xf numFmtId="0" fontId="4" fillId="0" borderId="0" xfId="0" applyFont="1"/>
    <xf numFmtId="0" fontId="11" fillId="0" borderId="0" xfId="0" applyFont="1" applyAlignment="1"/>
    <xf numFmtId="3" fontId="11" fillId="0" borderId="0" xfId="0" applyNumberFormat="1" applyFont="1" applyAlignment="1"/>
    <xf numFmtId="0" fontId="0" fillId="0" borderId="0" xfId="0" applyFill="1" applyBorder="1"/>
    <xf numFmtId="0" fontId="25" fillId="0" borderId="0" xfId="0" applyFont="1" applyFill="1"/>
    <xf numFmtId="0" fontId="20" fillId="0" borderId="0" xfId="0" applyFont="1" applyFill="1" applyBorder="1"/>
    <xf numFmtId="0" fontId="25" fillId="0" borderId="0" xfId="0" applyFont="1" applyFill="1" applyBorder="1"/>
    <xf numFmtId="3" fontId="25" fillId="0" borderId="0" xfId="0" applyNumberFormat="1" applyFont="1" applyFill="1"/>
    <xf numFmtId="3" fontId="20" fillId="0" borderId="0" xfId="0" applyNumberFormat="1" applyFont="1" applyFill="1" applyBorder="1"/>
    <xf numFmtId="0" fontId="20" fillId="0" borderId="0" xfId="0" applyFont="1" applyFill="1"/>
    <xf numFmtId="0" fontId="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Border="1"/>
    <xf numFmtId="0" fontId="22" fillId="0" borderId="0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5" fillId="0" borderId="0" xfId="0" applyFont="1" applyBorder="1"/>
    <xf numFmtId="0" fontId="20" fillId="0" borderId="0" xfId="0" applyFont="1" applyBorder="1"/>
    <xf numFmtId="0" fontId="11" fillId="0" borderId="0" xfId="0" applyFont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10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Protection="1"/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Fill="1" applyBorder="1"/>
    <xf numFmtId="10" fontId="2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/>
    <xf numFmtId="3" fontId="6" fillId="0" borderId="0" xfId="0" applyNumberFormat="1" applyFont="1" applyFill="1" applyBorder="1" applyProtection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0" fontId="20" fillId="0" borderId="0" xfId="0" applyNumberFormat="1" applyFont="1" applyFill="1" applyBorder="1" applyAlignment="1" applyProtection="1">
      <alignment horizontal="right"/>
    </xf>
    <xf numFmtId="0" fontId="24" fillId="0" borderId="2" xfId="0" applyFont="1" applyFill="1" applyBorder="1"/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10" fontId="7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/>
    <xf numFmtId="0" fontId="6" fillId="0" borderId="0" xfId="0" applyFont="1" applyFill="1" applyBorder="1" applyAlignment="1"/>
    <xf numFmtId="3" fontId="4" fillId="0" borderId="0" xfId="0" applyNumberFormat="1" applyFont="1" applyFill="1" applyBorder="1" applyAlignment="1" applyProtection="1"/>
    <xf numFmtId="3" fontId="4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10" fontId="2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25" fillId="0" borderId="0" xfId="0" applyFont="1" applyBorder="1" applyAlignment="1">
      <alignment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3" fontId="25" fillId="0" borderId="7" xfId="0" applyNumberFormat="1" applyFont="1" applyFill="1" applyBorder="1"/>
    <xf numFmtId="0" fontId="9" fillId="0" borderId="0" xfId="0" applyFont="1" applyBorder="1" applyAlignment="1">
      <alignment wrapText="1"/>
    </xf>
    <xf numFmtId="0" fontId="25" fillId="0" borderId="8" xfId="0" applyFont="1" applyFill="1" applyBorder="1" applyAlignment="1">
      <alignment horizontal="left"/>
    </xf>
    <xf numFmtId="3" fontId="9" fillId="0" borderId="0" xfId="0" applyNumberFormat="1" applyFont="1" applyFill="1" applyBorder="1"/>
    <xf numFmtId="0" fontId="9" fillId="0" borderId="0" xfId="0" applyFont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Border="1"/>
    <xf numFmtId="0" fontId="3" fillId="0" borderId="0" xfId="0" applyFont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7" fillId="0" borderId="0" xfId="0" applyFont="1" applyFill="1"/>
    <xf numFmtId="10" fontId="4" fillId="0" borderId="3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Protection="1"/>
    <xf numFmtId="10" fontId="6" fillId="0" borderId="0" xfId="0" applyNumberFormat="1" applyFont="1" applyFill="1" applyBorder="1" applyAlignment="1"/>
    <xf numFmtId="10" fontId="16" fillId="0" borderId="0" xfId="0" applyNumberFormat="1" applyFont="1" applyFill="1" applyBorder="1" applyAlignment="1"/>
    <xf numFmtId="3" fontId="27" fillId="0" borderId="0" xfId="0" applyNumberFormat="1" applyFont="1" applyFill="1"/>
    <xf numFmtId="165" fontId="20" fillId="0" borderId="0" xfId="1" applyNumberFormat="1" applyFont="1" applyFill="1" applyBorder="1"/>
    <xf numFmtId="0" fontId="6" fillId="0" borderId="11" xfId="0" applyFont="1" applyFill="1" applyBorder="1" applyAlignment="1">
      <alignment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10" fontId="11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3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3" fillId="0" borderId="8" xfId="0" applyFont="1" applyFill="1" applyBorder="1" applyAlignment="1"/>
    <xf numFmtId="0" fontId="3" fillId="0" borderId="8" xfId="0" applyFont="1" applyFill="1" applyBorder="1"/>
    <xf numFmtId="0" fontId="3" fillId="0" borderId="8" xfId="0" applyFont="1" applyFill="1" applyBorder="1" applyAlignment="1">
      <alignment wrapText="1"/>
    </xf>
    <xf numFmtId="0" fontId="4" fillId="3" borderId="16" xfId="0" applyFont="1" applyFill="1" applyBorder="1" applyAlignment="1">
      <alignment horizontal="left"/>
    </xf>
    <xf numFmtId="0" fontId="4" fillId="0" borderId="0" xfId="0" applyFont="1" applyFill="1" applyBorder="1"/>
    <xf numFmtId="0" fontId="4" fillId="2" borderId="17" xfId="0" applyFont="1" applyFill="1" applyBorder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/>
    <xf numFmtId="0" fontId="4" fillId="0" borderId="0" xfId="0" applyFont="1" applyFill="1" applyAlignment="1"/>
    <xf numFmtId="0" fontId="4" fillId="2" borderId="16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24" fillId="0" borderId="7" xfId="0" applyFont="1" applyFill="1" applyBorder="1"/>
    <xf numFmtId="3" fontId="3" fillId="0" borderId="18" xfId="0" applyNumberFormat="1" applyFont="1" applyFill="1" applyBorder="1"/>
    <xf numFmtId="0" fontId="3" fillId="0" borderId="7" xfId="0" applyFont="1" applyFill="1" applyBorder="1"/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vertical="center"/>
    </xf>
    <xf numFmtId="3" fontId="4" fillId="4" borderId="13" xfId="0" applyNumberFormat="1" applyFont="1" applyFill="1" applyBorder="1" applyAlignment="1">
      <alignment horizontal="center"/>
    </xf>
    <xf numFmtId="3" fontId="24" fillId="0" borderId="18" xfId="0" applyNumberFormat="1" applyFont="1" applyFill="1" applyBorder="1" applyAlignment="1">
      <alignment horizontal="center"/>
    </xf>
    <xf numFmtId="3" fontId="4" fillId="4" borderId="19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right"/>
    </xf>
    <xf numFmtId="0" fontId="4" fillId="3" borderId="0" xfId="0" applyFont="1" applyFill="1"/>
    <xf numFmtId="0" fontId="15" fillId="0" borderId="1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3" fontId="15" fillId="3" borderId="18" xfId="0" applyNumberFormat="1" applyFont="1" applyFill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3" fontId="15" fillId="2" borderId="18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3" fontId="30" fillId="0" borderId="18" xfId="0" applyNumberFormat="1" applyFont="1" applyFill="1" applyBorder="1" applyAlignment="1">
      <alignment horizontal="center"/>
    </xf>
    <xf numFmtId="3" fontId="30" fillId="0" borderId="7" xfId="0" applyNumberFormat="1" applyFont="1" applyFill="1" applyBorder="1" applyAlignment="1">
      <alignment horizontal="center"/>
    </xf>
    <xf numFmtId="3" fontId="7" fillId="0" borderId="18" xfId="0" applyNumberFormat="1" applyFont="1" applyFill="1" applyBorder="1"/>
    <xf numFmtId="3" fontId="7" fillId="0" borderId="7" xfId="0" applyNumberFormat="1" applyFont="1" applyFill="1" applyBorder="1"/>
    <xf numFmtId="3" fontId="7" fillId="0" borderId="7" xfId="0" applyNumberFormat="1" applyFont="1" applyFill="1" applyBorder="1" applyAlignment="1">
      <alignment horizontal="right"/>
    </xf>
    <xf numFmtId="3" fontId="7" fillId="0" borderId="18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0" fontId="7" fillId="0" borderId="7" xfId="0" applyFont="1" applyFill="1" applyBorder="1"/>
    <xf numFmtId="3" fontId="15" fillId="4" borderId="19" xfId="0" applyNumberFormat="1" applyFont="1" applyFill="1" applyBorder="1" applyAlignment="1">
      <alignment horizontal="center"/>
    </xf>
    <xf numFmtId="3" fontId="15" fillId="4" borderId="13" xfId="0" applyNumberFormat="1" applyFont="1" applyFill="1" applyBorder="1" applyAlignment="1">
      <alignment horizontal="center"/>
    </xf>
    <xf numFmtId="0" fontId="7" fillId="0" borderId="0" xfId="0" applyFont="1" applyFill="1"/>
    <xf numFmtId="0" fontId="31" fillId="0" borderId="0" xfId="0" applyFont="1" applyFill="1"/>
    <xf numFmtId="0" fontId="3" fillId="0" borderId="20" xfId="0" applyFont="1" applyFill="1" applyBorder="1" applyAlignment="1">
      <alignment wrapText="1"/>
    </xf>
    <xf numFmtId="3" fontId="24" fillId="2" borderId="7" xfId="0" applyNumberFormat="1" applyFont="1" applyFill="1" applyBorder="1"/>
    <xf numFmtId="0" fontId="32" fillId="2" borderId="7" xfId="0" applyFont="1" applyFill="1" applyBorder="1"/>
    <xf numFmtId="0" fontId="26" fillId="3" borderId="7" xfId="0" applyFont="1" applyFill="1" applyBorder="1"/>
    <xf numFmtId="3" fontId="4" fillId="3" borderId="7" xfId="0" applyNumberFormat="1" applyFont="1" applyFill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3" fontId="9" fillId="0" borderId="7" xfId="0" applyNumberFormat="1" applyFont="1" applyFill="1" applyBorder="1"/>
    <xf numFmtId="0" fontId="3" fillId="0" borderId="7" xfId="0" applyFont="1" applyFill="1" applyBorder="1" applyAlignment="1">
      <alignment wrapText="1"/>
    </xf>
    <xf numFmtId="3" fontId="9" fillId="0" borderId="7" xfId="0" applyNumberFormat="1" applyFont="1" applyFill="1" applyBorder="1" applyAlignment="1">
      <alignment horizontal="right"/>
    </xf>
    <xf numFmtId="0" fontId="3" fillId="0" borderId="7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3" fontId="8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3" fontId="9" fillId="0" borderId="0" xfId="0" applyNumberFormat="1" applyFont="1" applyFill="1" applyBorder="1" applyAlignment="1">
      <alignment horizontal="right"/>
    </xf>
    <xf numFmtId="3" fontId="9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3" fillId="0" borderId="7" xfId="0" applyFont="1" applyBorder="1" applyAlignment="1">
      <alignment vertical="top"/>
    </xf>
    <xf numFmtId="3" fontId="8" fillId="0" borderId="0" xfId="0" applyNumberFormat="1" applyFont="1" applyFill="1" applyBorder="1"/>
    <xf numFmtId="0" fontId="4" fillId="2" borderId="17" xfId="0" applyFont="1" applyFill="1" applyBorder="1" applyAlignment="1">
      <alignment wrapText="1"/>
    </xf>
    <xf numFmtId="3" fontId="8" fillId="2" borderId="17" xfId="0" applyNumberFormat="1" applyFont="1" applyFill="1" applyBorder="1"/>
    <xf numFmtId="0" fontId="4" fillId="3" borderId="21" xfId="0" applyFont="1" applyFill="1" applyBorder="1" applyAlignment="1">
      <alignment wrapText="1"/>
    </xf>
    <xf numFmtId="3" fontId="8" fillId="3" borderId="21" xfId="0" applyNumberFormat="1" applyFont="1" applyFill="1" applyBorder="1"/>
    <xf numFmtId="3" fontId="3" fillId="0" borderId="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3" fontId="30" fillId="0" borderId="18" xfId="0" applyNumberFormat="1" applyFont="1" applyFill="1" applyBorder="1" applyAlignment="1">
      <alignment horizontal="center" vertical="center"/>
    </xf>
    <xf numFmtId="3" fontId="30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3" fontId="3" fillId="0" borderId="7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vertical="top"/>
    </xf>
    <xf numFmtId="0" fontId="3" fillId="0" borderId="20" xfId="0" applyFont="1" applyBorder="1" applyAlignment="1">
      <alignment vertical="top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3" fontId="4" fillId="3" borderId="20" xfId="0" applyNumberFormat="1" applyFont="1" applyFill="1" applyBorder="1" applyAlignment="1">
      <alignment horizontal="center"/>
    </xf>
    <xf numFmtId="3" fontId="9" fillId="0" borderId="20" xfId="0" applyNumberFormat="1" applyFont="1" applyBorder="1" applyAlignment="1">
      <alignment horizontal="right" vertical="top"/>
    </xf>
    <xf numFmtId="0" fontId="3" fillId="0" borderId="20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9" fillId="0" borderId="18" xfId="0" applyNumberFormat="1" applyFont="1" applyFill="1" applyBorder="1"/>
    <xf numFmtId="3" fontId="3" fillId="0" borderId="8" xfId="0" applyNumberFormat="1" applyFont="1" applyFill="1" applyBorder="1"/>
    <xf numFmtId="3" fontId="9" fillId="0" borderId="27" xfId="0" applyNumberFormat="1" applyFont="1" applyBorder="1" applyAlignment="1">
      <alignment horizontal="right" vertical="top"/>
    </xf>
    <xf numFmtId="0" fontId="3" fillId="0" borderId="0" xfId="0" applyFont="1" applyFill="1" applyAlignment="1">
      <alignment vertical="center"/>
    </xf>
    <xf numFmtId="3" fontId="4" fillId="4" borderId="19" xfId="0" applyNumberFormat="1" applyFont="1" applyFill="1" applyBorder="1" applyAlignment="1">
      <alignment horizontal="center"/>
    </xf>
    <xf numFmtId="3" fontId="16" fillId="3" borderId="28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3" fontId="16" fillId="0" borderId="21" xfId="0" applyNumberFormat="1" applyFont="1" applyFill="1" applyBorder="1" applyAlignment="1">
      <alignment vertical="center"/>
    </xf>
    <xf numFmtId="0" fontId="32" fillId="0" borderId="0" xfId="0" applyFont="1" applyFill="1" applyBorder="1"/>
    <xf numFmtId="3" fontId="24" fillId="0" borderId="0" xfId="0" applyNumberFormat="1" applyFont="1" applyFill="1" applyBorder="1"/>
    <xf numFmtId="3" fontId="3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3" fontId="4" fillId="6" borderId="21" xfId="0" applyNumberFormat="1" applyFont="1" applyFill="1" applyBorder="1" applyProtection="1"/>
    <xf numFmtId="10" fontId="16" fillId="6" borderId="21" xfId="0" applyNumberFormat="1" applyFont="1" applyFill="1" applyBorder="1" applyProtection="1"/>
    <xf numFmtId="10" fontId="20" fillId="6" borderId="21" xfId="0" applyNumberFormat="1" applyFont="1" applyFill="1" applyBorder="1" applyAlignment="1" applyProtection="1">
      <alignment horizontal="right"/>
    </xf>
    <xf numFmtId="10" fontId="25" fillId="6" borderId="21" xfId="0" applyNumberFormat="1" applyFont="1" applyFill="1" applyBorder="1" applyAlignment="1" applyProtection="1">
      <alignment horizontal="right"/>
    </xf>
    <xf numFmtId="3" fontId="4" fillId="6" borderId="21" xfId="0" applyNumberFormat="1" applyFont="1" applyFill="1" applyBorder="1"/>
    <xf numFmtId="3" fontId="4" fillId="7" borderId="21" xfId="0" applyNumberFormat="1" applyFont="1" applyFill="1" applyBorder="1" applyProtection="1"/>
    <xf numFmtId="10" fontId="16" fillId="7" borderId="21" xfId="0" applyNumberFormat="1" applyFont="1" applyFill="1" applyBorder="1" applyProtection="1"/>
    <xf numFmtId="10" fontId="25" fillId="7" borderId="21" xfId="0" applyNumberFormat="1" applyFont="1" applyFill="1" applyBorder="1" applyAlignment="1" applyProtection="1">
      <alignment horizontal="right"/>
    </xf>
    <xf numFmtId="3" fontId="4" fillId="7" borderId="21" xfId="0" applyNumberFormat="1" applyFont="1" applyFill="1" applyBorder="1"/>
    <xf numFmtId="3" fontId="4" fillId="8" borderId="21" xfId="0" applyNumberFormat="1" applyFont="1" applyFill="1" applyBorder="1" applyAlignment="1" applyProtection="1">
      <alignment vertical="center"/>
    </xf>
    <xf numFmtId="10" fontId="25" fillId="8" borderId="21" xfId="0" applyNumberFormat="1" applyFont="1" applyFill="1" applyBorder="1" applyAlignment="1" applyProtection="1">
      <alignment horizontal="right" vertical="center"/>
    </xf>
    <xf numFmtId="3" fontId="4" fillId="8" borderId="21" xfId="0" applyNumberFormat="1" applyFont="1" applyFill="1" applyBorder="1" applyAlignment="1">
      <alignment vertical="center"/>
    </xf>
    <xf numFmtId="0" fontId="4" fillId="0" borderId="0" xfId="0" applyFont="1" applyAlignment="1"/>
    <xf numFmtId="3" fontId="4" fillId="0" borderId="8" xfId="0" applyNumberFormat="1" applyFont="1" applyFill="1" applyBorder="1"/>
    <xf numFmtId="3" fontId="4" fillId="0" borderId="7" xfId="0" applyNumberFormat="1" applyFont="1" applyBorder="1"/>
    <xf numFmtId="3" fontId="4" fillId="0" borderId="7" xfId="0" applyNumberFormat="1" applyFont="1" applyFill="1" applyBorder="1"/>
    <xf numFmtId="3" fontId="3" fillId="0" borderId="8" xfId="0" applyNumberFormat="1" applyFont="1" applyBorder="1" applyAlignment="1">
      <alignment vertical="center"/>
    </xf>
    <xf numFmtId="3" fontId="25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center"/>
    </xf>
    <xf numFmtId="3" fontId="6" fillId="0" borderId="35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3" fontId="22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" fontId="22" fillId="0" borderId="37" xfId="0" applyNumberFormat="1" applyFont="1" applyFill="1" applyBorder="1" applyAlignment="1">
      <alignment vertical="center"/>
    </xf>
    <xf numFmtId="3" fontId="16" fillId="0" borderId="36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16" fillId="0" borderId="17" xfId="0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/>
    </xf>
    <xf numFmtId="3" fontId="16" fillId="3" borderId="21" xfId="0" applyNumberFormat="1" applyFont="1" applyFill="1" applyBorder="1" applyAlignment="1">
      <alignment vertical="center"/>
    </xf>
    <xf numFmtId="10" fontId="4" fillId="8" borderId="21" xfId="0" applyNumberFormat="1" applyFont="1" applyFill="1" applyBorder="1" applyAlignment="1" applyProtection="1">
      <alignment vertical="center"/>
    </xf>
    <xf numFmtId="10" fontId="4" fillId="6" borderId="21" xfId="0" applyNumberFormat="1" applyFont="1" applyFill="1" applyBorder="1" applyProtection="1"/>
    <xf numFmtId="10" fontId="4" fillId="7" borderId="21" xfId="0" applyNumberFormat="1" applyFont="1" applyFill="1" applyBorder="1"/>
    <xf numFmtId="10" fontId="4" fillId="7" borderId="21" xfId="0" applyNumberFormat="1" applyFont="1" applyFill="1" applyBorder="1" applyProtection="1"/>
    <xf numFmtId="10" fontId="4" fillId="8" borderId="21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0" fontId="9" fillId="0" borderId="0" xfId="0" applyFont="1" applyFill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16" fillId="3" borderId="31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8" fillId="2" borderId="15" xfId="0" applyNumberFormat="1" applyFont="1" applyFill="1" applyBorder="1"/>
    <xf numFmtId="3" fontId="3" fillId="0" borderId="15" xfId="0" applyNumberFormat="1" applyFont="1" applyFill="1" applyBorder="1"/>
    <xf numFmtId="3" fontId="9" fillId="0" borderId="25" xfId="0" applyNumberFormat="1" applyFont="1" applyFill="1" applyBorder="1"/>
    <xf numFmtId="3" fontId="3" fillId="0" borderId="25" xfId="0" applyNumberFormat="1" applyFont="1" applyBorder="1" applyAlignment="1">
      <alignment horizontal="right" vertical="center"/>
    </xf>
    <xf numFmtId="3" fontId="3" fillId="0" borderId="41" xfId="0" applyNumberFormat="1" applyFont="1" applyFill="1" applyBorder="1"/>
    <xf numFmtId="3" fontId="3" fillId="0" borderId="42" xfId="0" applyNumberFormat="1" applyFont="1" applyFill="1" applyBorder="1"/>
    <xf numFmtId="3" fontId="3" fillId="0" borderId="25" xfId="0" applyNumberFormat="1" applyFont="1" applyFill="1" applyBorder="1"/>
    <xf numFmtId="0" fontId="3" fillId="0" borderId="7" xfId="0" applyFont="1" applyFill="1" applyBorder="1" applyAlignment="1">
      <alignment horizontal="left"/>
    </xf>
    <xf numFmtId="3" fontId="8" fillId="2" borderId="44" xfId="0" applyNumberFormat="1" applyFont="1" applyFill="1" applyBorder="1"/>
    <xf numFmtId="3" fontId="8" fillId="3" borderId="1" xfId="0" applyNumberFormat="1" applyFont="1" applyFill="1" applyBorder="1"/>
    <xf numFmtId="3" fontId="8" fillId="0" borderId="20" xfId="0" applyNumberFormat="1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3" fontId="4" fillId="4" borderId="19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3" fontId="4" fillId="3" borderId="46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0" fontId="24" fillId="0" borderId="8" xfId="0" applyFont="1" applyFill="1" applyBorder="1"/>
    <xf numFmtId="3" fontId="4" fillId="3" borderId="8" xfId="0" applyNumberFormat="1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3" fontId="24" fillId="0" borderId="15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 wrapText="1"/>
    </xf>
    <xf numFmtId="0" fontId="6" fillId="0" borderId="47" xfId="0" applyFont="1" applyFill="1" applyBorder="1"/>
    <xf numFmtId="0" fontId="6" fillId="0" borderId="47" xfId="0" applyFont="1" applyFill="1" applyBorder="1" applyAlignment="1">
      <alignment wrapText="1"/>
    </xf>
    <xf numFmtId="3" fontId="6" fillId="0" borderId="46" xfId="0" applyNumberFormat="1" applyFont="1" applyFill="1" applyBorder="1" applyAlignment="1">
      <alignment vertical="center"/>
    </xf>
    <xf numFmtId="0" fontId="20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35" xfId="0" applyNumberFormat="1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vertical="center" wrapText="1"/>
    </xf>
    <xf numFmtId="3" fontId="3" fillId="0" borderId="2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16" fillId="2" borderId="13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3" fontId="16" fillId="3" borderId="19" xfId="0" applyNumberFormat="1" applyFont="1" applyFill="1" applyBorder="1" applyAlignment="1">
      <alignment vertical="center"/>
    </xf>
    <xf numFmtId="0" fontId="21" fillId="0" borderId="43" xfId="0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horizontal="center" vertical="center" wrapText="1"/>
    </xf>
    <xf numFmtId="3" fontId="6" fillId="0" borderId="44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vertical="center"/>
    </xf>
    <xf numFmtId="3" fontId="6" fillId="0" borderId="44" xfId="0" applyNumberFormat="1" applyFont="1" applyFill="1" applyBorder="1" applyAlignment="1">
      <alignment vertical="center" wrapText="1"/>
    </xf>
    <xf numFmtId="3" fontId="6" fillId="5" borderId="44" xfId="0" applyNumberFormat="1" applyFont="1" applyFill="1" applyBorder="1" applyAlignment="1">
      <alignment vertical="center"/>
    </xf>
    <xf numFmtId="0" fontId="21" fillId="5" borderId="2" xfId="0" applyFont="1" applyFill="1" applyBorder="1" applyAlignment="1">
      <alignment horizontal="center" vertical="center" wrapText="1"/>
    </xf>
    <xf numFmtId="3" fontId="22" fillId="0" borderId="51" xfId="0" applyNumberFormat="1" applyFont="1" applyFill="1" applyBorder="1" applyAlignment="1">
      <alignment vertical="center"/>
    </xf>
    <xf numFmtId="3" fontId="22" fillId="0" borderId="15" xfId="0" applyNumberFormat="1" applyFont="1" applyFill="1" applyBorder="1" applyAlignment="1">
      <alignment vertical="center"/>
    </xf>
    <xf numFmtId="3" fontId="22" fillId="0" borderId="43" xfId="0" applyNumberFormat="1" applyFont="1" applyFill="1" applyBorder="1" applyAlignment="1">
      <alignment vertical="center"/>
    </xf>
    <xf numFmtId="3" fontId="22" fillId="0" borderId="52" xfId="0" applyNumberFormat="1" applyFont="1" applyFill="1" applyBorder="1" applyAlignment="1">
      <alignment vertical="center"/>
    </xf>
    <xf numFmtId="0" fontId="21" fillId="0" borderId="30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vertical="center"/>
    </xf>
    <xf numFmtId="3" fontId="16" fillId="5" borderId="12" xfId="0" applyNumberFormat="1" applyFont="1" applyFill="1" applyBorder="1" applyAlignment="1">
      <alignment vertical="center"/>
    </xf>
    <xf numFmtId="3" fontId="16" fillId="5" borderId="8" xfId="0" applyNumberFormat="1" applyFont="1" applyFill="1" applyBorder="1" applyAlignment="1">
      <alignment vertical="center"/>
    </xf>
    <xf numFmtId="0" fontId="16" fillId="0" borderId="0" xfId="0" applyFont="1" applyFill="1" applyAlignment="1"/>
    <xf numFmtId="0" fontId="6" fillId="0" borderId="0" xfId="0" applyFont="1" applyFill="1" applyAlignment="1"/>
    <xf numFmtId="0" fontId="32" fillId="2" borderId="7" xfId="0" applyFont="1" applyFill="1" applyBorder="1" applyAlignment="1">
      <alignment wrapText="1"/>
    </xf>
    <xf numFmtId="3" fontId="24" fillId="2" borderId="7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20" xfId="0" applyFont="1" applyFill="1" applyBorder="1" applyAlignment="1">
      <alignment vertical="top"/>
    </xf>
    <xf numFmtId="3" fontId="16" fillId="0" borderId="30" xfId="0" applyNumberFormat="1" applyFont="1" applyFill="1" applyBorder="1" applyAlignment="1">
      <alignment vertical="center"/>
    </xf>
    <xf numFmtId="3" fontId="4" fillId="2" borderId="44" xfId="0" applyNumberFormat="1" applyFont="1" applyFill="1" applyBorder="1" applyAlignment="1">
      <alignment horizontal="center"/>
    </xf>
    <xf numFmtId="3" fontId="36" fillId="0" borderId="15" xfId="0" applyNumberFormat="1" applyFont="1" applyFill="1" applyBorder="1" applyAlignment="1">
      <alignment vertical="center"/>
    </xf>
    <xf numFmtId="0" fontId="4" fillId="0" borderId="12" xfId="0" applyFont="1" applyFill="1" applyBorder="1"/>
    <xf numFmtId="3" fontId="16" fillId="2" borderId="19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3" fontId="4" fillId="3" borderId="29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3" fontId="6" fillId="0" borderId="41" xfId="0" applyNumberFormat="1" applyFont="1" applyFill="1" applyBorder="1" applyAlignment="1">
      <alignment vertical="center"/>
    </xf>
    <xf numFmtId="3" fontId="36" fillId="0" borderId="12" xfId="0" applyNumberFormat="1" applyFont="1" applyFill="1" applyBorder="1" applyAlignment="1">
      <alignment vertical="center"/>
    </xf>
    <xf numFmtId="0" fontId="21" fillId="5" borderId="29" xfId="0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right"/>
    </xf>
    <xf numFmtId="3" fontId="3" fillId="0" borderId="46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right"/>
    </xf>
    <xf numFmtId="0" fontId="5" fillId="0" borderId="0" xfId="0" applyFont="1"/>
    <xf numFmtId="3" fontId="16" fillId="0" borderId="51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horizontal="center"/>
    </xf>
    <xf numFmtId="3" fontId="3" fillId="0" borderId="35" xfId="0" applyNumberFormat="1" applyFont="1" applyFill="1" applyBorder="1"/>
    <xf numFmtId="3" fontId="9" fillId="0" borderId="12" xfId="0" applyNumberFormat="1" applyFont="1" applyFill="1" applyBorder="1"/>
    <xf numFmtId="0" fontId="4" fillId="0" borderId="0" xfId="0" applyFont="1" applyFill="1" applyAlignment="1">
      <alignment horizontal="center"/>
    </xf>
    <xf numFmtId="3" fontId="3" fillId="0" borderId="20" xfId="0" applyNumberFormat="1" applyFont="1" applyFill="1" applyBorder="1"/>
    <xf numFmtId="0" fontId="24" fillId="0" borderId="35" xfId="0" applyFont="1" applyFill="1" applyBorder="1"/>
    <xf numFmtId="3" fontId="6" fillId="0" borderId="5" xfId="0" applyNumberFormat="1" applyFont="1" applyFill="1" applyBorder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3" fontId="6" fillId="0" borderId="32" xfId="0" applyNumberFormat="1" applyFont="1" applyFill="1" applyBorder="1" applyAlignment="1">
      <alignment vertical="center"/>
    </xf>
    <xf numFmtId="3" fontId="16" fillId="2" borderId="28" xfId="0" applyNumberFormat="1" applyFont="1" applyFill="1" applyBorder="1" applyAlignment="1">
      <alignment vertical="center"/>
    </xf>
    <xf numFmtId="3" fontId="16" fillId="0" borderId="29" xfId="0" applyNumberFormat="1" applyFont="1" applyFill="1" applyBorder="1" applyAlignment="1">
      <alignment vertical="center"/>
    </xf>
    <xf numFmtId="3" fontId="9" fillId="0" borderId="8" xfId="0" applyNumberFormat="1" applyFont="1" applyFill="1" applyBorder="1"/>
    <xf numFmtId="3" fontId="3" fillId="0" borderId="7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/>
    <xf numFmtId="0" fontId="3" fillId="0" borderId="10" xfId="0" applyFont="1" applyFill="1" applyBorder="1" applyAlignment="1">
      <alignment horizontal="left" vertical="center"/>
    </xf>
    <xf numFmtId="0" fontId="4" fillId="0" borderId="12" xfId="0" applyFont="1" applyBorder="1"/>
    <xf numFmtId="3" fontId="4" fillId="0" borderId="8" xfId="0" applyNumberFormat="1" applyFont="1" applyBorder="1"/>
    <xf numFmtId="3" fontId="6" fillId="4" borderId="57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vertical="center"/>
    </xf>
    <xf numFmtId="3" fontId="4" fillId="0" borderId="22" xfId="0" applyNumberFormat="1" applyFont="1" applyBorder="1" applyAlignment="1">
      <alignment horizontal="center" vertical="center"/>
    </xf>
    <xf numFmtId="3" fontId="33" fillId="0" borderId="23" xfId="0" applyNumberFormat="1" applyFont="1" applyBorder="1" applyAlignment="1">
      <alignment horizontal="center"/>
    </xf>
    <xf numFmtId="3" fontId="3" fillId="0" borderId="24" xfId="0" applyNumberFormat="1" applyFont="1" applyFill="1" applyBorder="1"/>
    <xf numFmtId="3" fontId="3" fillId="0" borderId="32" xfId="0" applyNumberFormat="1" applyFont="1" applyFill="1" applyBorder="1"/>
    <xf numFmtId="0" fontId="3" fillId="0" borderId="12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vertical="center" wrapText="1"/>
    </xf>
    <xf numFmtId="0" fontId="35" fillId="0" borderId="7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19" xfId="0" applyNumberFormat="1" applyFont="1" applyFill="1" applyBorder="1" applyAlignment="1">
      <alignment horizontal="center"/>
    </xf>
    <xf numFmtId="0" fontId="13" fillId="0" borderId="0" xfId="0" applyFont="1" applyBorder="1" applyAlignment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/>
    <xf numFmtId="0" fontId="17" fillId="5" borderId="0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 wrapText="1"/>
    </xf>
    <xf numFmtId="0" fontId="17" fillId="5" borderId="0" xfId="0" applyFont="1" applyFill="1" applyBorder="1"/>
    <xf numFmtId="0" fontId="17" fillId="0" borderId="16" xfId="0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horizontal="right" vertical="center"/>
    </xf>
    <xf numFmtId="0" fontId="6" fillId="0" borderId="55" xfId="0" applyFont="1" applyFill="1" applyBorder="1" applyAlignment="1">
      <alignment vertical="center" wrapText="1"/>
    </xf>
    <xf numFmtId="3" fontId="22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/>
    </xf>
    <xf numFmtId="3" fontId="22" fillId="0" borderId="45" xfId="0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0" xfId="0" applyFont="1" applyFill="1" applyBorder="1" applyAlignment="1">
      <alignment vertical="center" wrapText="1"/>
    </xf>
    <xf numFmtId="3" fontId="16" fillId="0" borderId="15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3" fillId="0" borderId="20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3" fillId="0" borderId="26" xfId="0" applyNumberFormat="1" applyFont="1" applyFill="1" applyBorder="1"/>
    <xf numFmtId="3" fontId="3" fillId="0" borderId="62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9" fillId="0" borderId="32" xfId="0" applyNumberFormat="1" applyFont="1" applyFill="1" applyBorder="1"/>
    <xf numFmtId="3" fontId="9" fillId="0" borderId="48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6" fillId="0" borderId="8" xfId="0" quotePrefix="1" applyNumberFormat="1" applyFont="1" applyFill="1" applyBorder="1" applyAlignment="1">
      <alignment vertical="center"/>
    </xf>
    <xf numFmtId="0" fontId="3" fillId="0" borderId="20" xfId="0" applyFont="1" applyFill="1" applyBorder="1"/>
    <xf numFmtId="0" fontId="3" fillId="0" borderId="7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/>
    </xf>
    <xf numFmtId="3" fontId="16" fillId="0" borderId="24" xfId="0" applyNumberFormat="1" applyFont="1" applyFill="1" applyBorder="1" applyAlignment="1">
      <alignment vertical="center"/>
    </xf>
    <xf numFmtId="0" fontId="3" fillId="0" borderId="54" xfId="0" applyFont="1" applyFill="1" applyBorder="1" applyAlignment="1">
      <alignment horizontal="left"/>
    </xf>
    <xf numFmtId="0" fontId="3" fillId="0" borderId="18" xfId="0" applyFont="1" applyFill="1" applyBorder="1"/>
    <xf numFmtId="3" fontId="9" fillId="0" borderId="25" xfId="0" applyNumberFormat="1" applyFont="1" applyBorder="1" applyAlignment="1">
      <alignment horizontal="right" vertical="top"/>
    </xf>
    <xf numFmtId="3" fontId="9" fillId="0" borderId="32" xfId="0" applyNumberFormat="1" applyFont="1" applyBorder="1" applyAlignment="1">
      <alignment horizontal="right" vertical="top"/>
    </xf>
    <xf numFmtId="3" fontId="4" fillId="4" borderId="63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3" fontId="3" fillId="0" borderId="30" xfId="0" applyNumberFormat="1" applyFont="1" applyFill="1" applyBorder="1"/>
    <xf numFmtId="0" fontId="4" fillId="4" borderId="2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3" fontId="4" fillId="0" borderId="20" xfId="0" applyNumberFormat="1" applyFont="1" applyBorder="1" applyAlignment="1">
      <alignment horizontal="center" vertical="center"/>
    </xf>
    <xf numFmtId="3" fontId="33" fillId="0" borderId="46" xfId="0" applyNumberFormat="1" applyFont="1" applyBorder="1" applyAlignment="1">
      <alignment horizont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/>
    <xf numFmtId="0" fontId="3" fillId="0" borderId="39" xfId="0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horizontal="left"/>
    </xf>
    <xf numFmtId="3" fontId="3" fillId="0" borderId="4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/>
    <xf numFmtId="3" fontId="3" fillId="0" borderId="7" xfId="0" applyNumberFormat="1" applyFont="1" applyFill="1" applyBorder="1" applyAlignment="1">
      <alignment horizontal="right" vertical="center"/>
    </xf>
    <xf numFmtId="3" fontId="3" fillId="0" borderId="46" xfId="0" applyNumberFormat="1" applyFont="1" applyBorder="1" applyAlignment="1">
      <alignment vertical="center"/>
    </xf>
    <xf numFmtId="3" fontId="9" fillId="0" borderId="20" xfId="0" applyNumberFormat="1" applyFont="1" applyFill="1" applyBorder="1" applyAlignment="1">
      <alignment horizontal="right"/>
    </xf>
    <xf numFmtId="0" fontId="9" fillId="0" borderId="0" xfId="0" quotePrefix="1" applyFont="1" applyFill="1"/>
    <xf numFmtId="3" fontId="25" fillId="0" borderId="0" xfId="0" applyNumberFormat="1" applyFont="1" applyBorder="1"/>
    <xf numFmtId="3" fontId="25" fillId="0" borderId="0" xfId="0" applyNumberFormat="1" applyFont="1" applyFill="1" applyBorder="1" applyAlignment="1">
      <alignment horizontal="right"/>
    </xf>
    <xf numFmtId="3" fontId="9" fillId="0" borderId="27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wrapText="1"/>
    </xf>
    <xf numFmtId="3" fontId="9" fillId="0" borderId="32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3" fontId="3" fillId="0" borderId="46" xfId="0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3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/>
    <xf numFmtId="0" fontId="28" fillId="0" borderId="0" xfId="0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center"/>
    </xf>
    <xf numFmtId="3" fontId="28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wrapText="1"/>
    </xf>
    <xf numFmtId="0" fontId="9" fillId="0" borderId="20" xfId="0" applyFont="1" applyBorder="1" applyAlignment="1">
      <alignment vertical="center" wrapText="1"/>
    </xf>
    <xf numFmtId="3" fontId="9" fillId="0" borderId="48" xfId="0" applyNumberFormat="1" applyFont="1" applyFill="1" applyBorder="1"/>
    <xf numFmtId="3" fontId="3" fillId="0" borderId="12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" fontId="9" fillId="0" borderId="46" xfId="0" applyNumberFormat="1" applyFont="1" applyFill="1" applyBorder="1" applyAlignment="1">
      <alignment horizontal="right"/>
    </xf>
    <xf numFmtId="3" fontId="3" fillId="0" borderId="35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/>
    <xf numFmtId="3" fontId="6" fillId="0" borderId="6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9" fillId="0" borderId="62" xfId="0" applyNumberFormat="1" applyFont="1" applyFill="1" applyBorder="1"/>
    <xf numFmtId="0" fontId="3" fillId="0" borderId="25" xfId="0" applyFont="1" applyBorder="1"/>
    <xf numFmtId="3" fontId="9" fillId="0" borderId="65" xfId="0" applyNumberFormat="1" applyFont="1" applyFill="1" applyBorder="1" applyAlignment="1">
      <alignment horizontal="right"/>
    </xf>
    <xf numFmtId="3" fontId="9" fillId="0" borderId="40" xfId="0" applyNumberFormat="1" applyFont="1" applyFill="1" applyBorder="1" applyAlignment="1">
      <alignment horizontal="right"/>
    </xf>
    <xf numFmtId="0" fontId="28" fillId="0" borderId="0" xfId="0" applyFont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3" fontId="16" fillId="0" borderId="42" xfId="0" applyNumberFormat="1" applyFont="1" applyFill="1" applyBorder="1" applyAlignment="1">
      <alignment vertical="center"/>
    </xf>
    <xf numFmtId="3" fontId="9" fillId="0" borderId="30" xfId="0" applyNumberFormat="1" applyFont="1" applyFill="1" applyBorder="1" applyAlignment="1">
      <alignment horizontal="right"/>
    </xf>
    <xf numFmtId="0" fontId="9" fillId="0" borderId="7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/>
    </xf>
    <xf numFmtId="3" fontId="25" fillId="0" borderId="61" xfId="0" applyNumberFormat="1" applyFont="1" applyFill="1" applyBorder="1"/>
    <xf numFmtId="3" fontId="4" fillId="4" borderId="38" xfId="0" applyNumberFormat="1" applyFont="1" applyFill="1" applyBorder="1" applyAlignment="1">
      <alignment horizontal="center" vertical="center"/>
    </xf>
    <xf numFmtId="3" fontId="4" fillId="4" borderId="31" xfId="0" applyNumberFormat="1" applyFont="1" applyFill="1" applyBorder="1" applyAlignment="1">
      <alignment horizontal="center" vertical="center"/>
    </xf>
    <xf numFmtId="3" fontId="4" fillId="4" borderId="59" xfId="0" applyNumberFormat="1" applyFont="1" applyFill="1" applyBorder="1" applyAlignment="1">
      <alignment horizontal="center" vertical="center"/>
    </xf>
    <xf numFmtId="3" fontId="4" fillId="4" borderId="4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right"/>
    </xf>
    <xf numFmtId="0" fontId="4" fillId="0" borderId="5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left"/>
    </xf>
    <xf numFmtId="0" fontId="4" fillId="7" borderId="21" xfId="0" applyFont="1" applyFill="1" applyBorder="1" applyAlignment="1"/>
    <xf numFmtId="0" fontId="4" fillId="8" borderId="21" xfId="0" applyFont="1" applyFill="1" applyBorder="1" applyAlignment="1">
      <alignment horizontal="left" vertical="center"/>
    </xf>
    <xf numFmtId="0" fontId="4" fillId="8" borderId="21" xfId="0" applyFont="1" applyFill="1" applyBorder="1" applyAlignment="1">
      <alignment vertical="center"/>
    </xf>
    <xf numFmtId="0" fontId="4" fillId="6" borderId="21" xfId="0" applyFont="1" applyFill="1" applyBorder="1" applyAlignment="1">
      <alignment horizontal="left"/>
    </xf>
    <xf numFmtId="0" fontId="1" fillId="6" borderId="21" xfId="0" applyFont="1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4" fillId="6" borderId="21" xfId="0" applyFont="1" applyFill="1" applyBorder="1" applyAlignment="1"/>
    <xf numFmtId="0" fontId="24" fillId="0" borderId="3" xfId="0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center"/>
    </xf>
    <xf numFmtId="3" fontId="4" fillId="4" borderId="21" xfId="0" applyNumberFormat="1" applyFont="1" applyFill="1" applyBorder="1" applyAlignment="1">
      <alignment horizontal="center"/>
    </xf>
    <xf numFmtId="3" fontId="4" fillId="4" borderId="19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4" borderId="21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0" fontId="25" fillId="0" borderId="0" xfId="0" applyFont="1" applyFill="1" applyAlignment="1">
      <alignment horizontal="right"/>
    </xf>
    <xf numFmtId="0" fontId="4" fillId="0" borderId="1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3" borderId="21" xfId="0" applyNumberFormat="1" applyFont="1" applyFill="1" applyBorder="1" applyAlignment="1">
      <alignment horizontal="center" vertical="center"/>
    </xf>
    <xf numFmtId="3" fontId="16" fillId="3" borderId="19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/>
    </xf>
    <xf numFmtId="0" fontId="20" fillId="0" borderId="16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3" fontId="8" fillId="0" borderId="41" xfId="0" applyNumberFormat="1" applyFont="1" applyFill="1" applyBorder="1" applyAlignment="1">
      <alignment horizontal="center" vertical="center" wrapText="1"/>
    </xf>
    <xf numFmtId="3" fontId="8" fillId="0" borderId="4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3" fontId="8" fillId="0" borderId="26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wrapText="1"/>
    </xf>
    <xf numFmtId="3" fontId="8" fillId="0" borderId="48" xfId="0" applyNumberFormat="1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3" fillId="0" borderId="2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56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159</xdr:row>
      <xdr:rowOff>85725</xdr:rowOff>
    </xdr:from>
    <xdr:to>
      <xdr:col>4</xdr:col>
      <xdr:colOff>514350</xdr:colOff>
      <xdr:row>160</xdr:row>
      <xdr:rowOff>85725</xdr:rowOff>
    </xdr:to>
    <xdr:sp macro="" textlink="">
      <xdr:nvSpPr>
        <xdr:cNvPr id="1192849" name="Text Box 2"/>
        <xdr:cNvSpPr txBox="1">
          <a:spLocks noChangeArrowheads="1"/>
        </xdr:cNvSpPr>
      </xdr:nvSpPr>
      <xdr:spPr bwMode="auto">
        <a:xfrm>
          <a:off x="771525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158</xdr:row>
      <xdr:rowOff>0</xdr:rowOff>
    </xdr:from>
    <xdr:to>
      <xdr:col>5</xdr:col>
      <xdr:colOff>514350</xdr:colOff>
      <xdr:row>159</xdr:row>
      <xdr:rowOff>0</xdr:rowOff>
    </xdr:to>
    <xdr:sp macro="" textlink="">
      <xdr:nvSpPr>
        <xdr:cNvPr id="1192850" name="Text Box 2"/>
        <xdr:cNvSpPr txBox="1">
          <a:spLocks noChangeArrowheads="1"/>
        </xdr:cNvSpPr>
      </xdr:nvSpPr>
      <xdr:spPr bwMode="auto">
        <a:xfrm>
          <a:off x="8696325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158</xdr:row>
      <xdr:rowOff>0</xdr:rowOff>
    </xdr:from>
    <xdr:to>
      <xdr:col>8</xdr:col>
      <xdr:colOff>76200</xdr:colOff>
      <xdr:row>159</xdr:row>
      <xdr:rowOff>0</xdr:rowOff>
    </xdr:to>
    <xdr:sp macro="" textlink="">
      <xdr:nvSpPr>
        <xdr:cNvPr id="1192851" name="Text Box 2"/>
        <xdr:cNvSpPr txBox="1">
          <a:spLocks noChangeArrowheads="1"/>
        </xdr:cNvSpPr>
      </xdr:nvSpPr>
      <xdr:spPr bwMode="auto">
        <a:xfrm>
          <a:off x="113347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76200</xdr:colOff>
      <xdr:row>159</xdr:row>
      <xdr:rowOff>0</xdr:rowOff>
    </xdr:to>
    <xdr:sp macro="" textlink="">
      <xdr:nvSpPr>
        <xdr:cNvPr id="1192852" name="Text Box 2"/>
        <xdr:cNvSpPr txBox="1">
          <a:spLocks noChangeArrowheads="1"/>
        </xdr:cNvSpPr>
      </xdr:nvSpPr>
      <xdr:spPr bwMode="auto">
        <a:xfrm>
          <a:off x="92392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158</xdr:row>
      <xdr:rowOff>0</xdr:rowOff>
    </xdr:from>
    <xdr:to>
      <xdr:col>5</xdr:col>
      <xdr:colOff>514350</xdr:colOff>
      <xdr:row>159</xdr:row>
      <xdr:rowOff>0</xdr:rowOff>
    </xdr:to>
    <xdr:sp macro="" textlink="">
      <xdr:nvSpPr>
        <xdr:cNvPr id="1192853" name="Text Box 2"/>
        <xdr:cNvSpPr txBox="1">
          <a:spLocks noChangeArrowheads="1"/>
        </xdr:cNvSpPr>
      </xdr:nvSpPr>
      <xdr:spPr bwMode="auto">
        <a:xfrm>
          <a:off x="8696325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76200</xdr:colOff>
      <xdr:row>160</xdr:row>
      <xdr:rowOff>0</xdr:rowOff>
    </xdr:to>
    <xdr:sp macro="" textlink="">
      <xdr:nvSpPr>
        <xdr:cNvPr id="1192854" name="Text Box 2"/>
        <xdr:cNvSpPr txBox="1">
          <a:spLocks noChangeArrowheads="1"/>
        </xdr:cNvSpPr>
      </xdr:nvSpPr>
      <xdr:spPr bwMode="auto">
        <a:xfrm>
          <a:off x="9239250" y="318897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159</xdr:row>
      <xdr:rowOff>85725</xdr:rowOff>
    </xdr:from>
    <xdr:to>
      <xdr:col>6</xdr:col>
      <xdr:colOff>514350</xdr:colOff>
      <xdr:row>160</xdr:row>
      <xdr:rowOff>85725</xdr:rowOff>
    </xdr:to>
    <xdr:sp macro="" textlink="">
      <xdr:nvSpPr>
        <xdr:cNvPr id="1192855" name="Text Box 2"/>
        <xdr:cNvSpPr txBox="1">
          <a:spLocks noChangeArrowheads="1"/>
        </xdr:cNvSpPr>
      </xdr:nvSpPr>
      <xdr:spPr bwMode="auto">
        <a:xfrm>
          <a:off x="967740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158</xdr:row>
      <xdr:rowOff>0</xdr:rowOff>
    </xdr:from>
    <xdr:to>
      <xdr:col>7</xdr:col>
      <xdr:colOff>514350</xdr:colOff>
      <xdr:row>159</xdr:row>
      <xdr:rowOff>0</xdr:rowOff>
    </xdr:to>
    <xdr:sp macro="" textlink="">
      <xdr:nvSpPr>
        <xdr:cNvPr id="1192856" name="Text Box 2"/>
        <xdr:cNvSpPr txBox="1">
          <a:spLocks noChangeArrowheads="1"/>
        </xdr:cNvSpPr>
      </xdr:nvSpPr>
      <xdr:spPr bwMode="auto">
        <a:xfrm>
          <a:off x="107251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158</xdr:row>
      <xdr:rowOff>0</xdr:rowOff>
    </xdr:from>
    <xdr:to>
      <xdr:col>7</xdr:col>
      <xdr:colOff>752475</xdr:colOff>
      <xdr:row>159</xdr:row>
      <xdr:rowOff>0</xdr:rowOff>
    </xdr:to>
    <xdr:sp macro="" textlink="">
      <xdr:nvSpPr>
        <xdr:cNvPr id="1192857" name="Text Box 2"/>
        <xdr:cNvSpPr txBox="1">
          <a:spLocks noChangeArrowheads="1"/>
        </xdr:cNvSpPr>
      </xdr:nvSpPr>
      <xdr:spPr bwMode="auto">
        <a:xfrm>
          <a:off x="10725150" y="31708725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158</xdr:row>
      <xdr:rowOff>0</xdr:rowOff>
    </xdr:from>
    <xdr:to>
      <xdr:col>8</xdr:col>
      <xdr:colOff>76200</xdr:colOff>
      <xdr:row>159</xdr:row>
      <xdr:rowOff>0</xdr:rowOff>
    </xdr:to>
    <xdr:sp macro="" textlink="">
      <xdr:nvSpPr>
        <xdr:cNvPr id="1192858" name="Text Box 2"/>
        <xdr:cNvSpPr txBox="1">
          <a:spLocks noChangeArrowheads="1"/>
        </xdr:cNvSpPr>
      </xdr:nvSpPr>
      <xdr:spPr bwMode="auto">
        <a:xfrm>
          <a:off x="113347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158</xdr:row>
      <xdr:rowOff>0</xdr:rowOff>
    </xdr:from>
    <xdr:to>
      <xdr:col>7</xdr:col>
      <xdr:colOff>514350</xdr:colOff>
      <xdr:row>159</xdr:row>
      <xdr:rowOff>0</xdr:rowOff>
    </xdr:to>
    <xdr:sp macro="" textlink="">
      <xdr:nvSpPr>
        <xdr:cNvPr id="1192859" name="Text Box 2"/>
        <xdr:cNvSpPr txBox="1">
          <a:spLocks noChangeArrowheads="1"/>
        </xdr:cNvSpPr>
      </xdr:nvSpPr>
      <xdr:spPr bwMode="auto">
        <a:xfrm>
          <a:off x="107251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159</xdr:row>
      <xdr:rowOff>85725</xdr:rowOff>
    </xdr:from>
    <xdr:to>
      <xdr:col>7</xdr:col>
      <xdr:colOff>514350</xdr:colOff>
      <xdr:row>160</xdr:row>
      <xdr:rowOff>85725</xdr:rowOff>
    </xdr:to>
    <xdr:sp macro="" textlink="">
      <xdr:nvSpPr>
        <xdr:cNvPr id="1192860" name="Text Box 2"/>
        <xdr:cNvSpPr txBox="1">
          <a:spLocks noChangeArrowheads="1"/>
        </xdr:cNvSpPr>
      </xdr:nvSpPr>
      <xdr:spPr bwMode="auto">
        <a:xfrm>
          <a:off x="1072515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159</xdr:row>
      <xdr:rowOff>0</xdr:rowOff>
    </xdr:from>
    <xdr:to>
      <xdr:col>7</xdr:col>
      <xdr:colOff>752475</xdr:colOff>
      <xdr:row>160</xdr:row>
      <xdr:rowOff>0</xdr:rowOff>
    </xdr:to>
    <xdr:sp macro="" textlink="">
      <xdr:nvSpPr>
        <xdr:cNvPr id="1192861" name="Text Box 2"/>
        <xdr:cNvSpPr txBox="1">
          <a:spLocks noChangeArrowheads="1"/>
        </xdr:cNvSpPr>
      </xdr:nvSpPr>
      <xdr:spPr bwMode="auto">
        <a:xfrm>
          <a:off x="10725150" y="31889700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159</xdr:row>
      <xdr:rowOff>0</xdr:rowOff>
    </xdr:from>
    <xdr:to>
      <xdr:col>8</xdr:col>
      <xdr:colOff>76200</xdr:colOff>
      <xdr:row>160</xdr:row>
      <xdr:rowOff>0</xdr:rowOff>
    </xdr:to>
    <xdr:sp macro="" textlink="">
      <xdr:nvSpPr>
        <xdr:cNvPr id="1192862" name="Text Box 2"/>
        <xdr:cNvSpPr txBox="1">
          <a:spLocks noChangeArrowheads="1"/>
        </xdr:cNvSpPr>
      </xdr:nvSpPr>
      <xdr:spPr bwMode="auto">
        <a:xfrm>
          <a:off x="11334750" y="318897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158</xdr:row>
      <xdr:rowOff>0</xdr:rowOff>
    </xdr:from>
    <xdr:to>
      <xdr:col>4</xdr:col>
      <xdr:colOff>514350</xdr:colOff>
      <xdr:row>159</xdr:row>
      <xdr:rowOff>0</xdr:rowOff>
    </xdr:to>
    <xdr:sp macro="" textlink="">
      <xdr:nvSpPr>
        <xdr:cNvPr id="1192863" name="Text Box 2"/>
        <xdr:cNvSpPr txBox="1">
          <a:spLocks noChangeArrowheads="1"/>
        </xdr:cNvSpPr>
      </xdr:nvSpPr>
      <xdr:spPr bwMode="auto">
        <a:xfrm>
          <a:off x="77152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158</xdr:row>
      <xdr:rowOff>0</xdr:rowOff>
    </xdr:from>
    <xdr:to>
      <xdr:col>4</xdr:col>
      <xdr:colOff>723900</xdr:colOff>
      <xdr:row>159</xdr:row>
      <xdr:rowOff>0</xdr:rowOff>
    </xdr:to>
    <xdr:sp macro="" textlink="">
      <xdr:nvSpPr>
        <xdr:cNvPr id="1192864" name="Text Box 2"/>
        <xdr:cNvSpPr txBox="1">
          <a:spLocks noChangeArrowheads="1"/>
        </xdr:cNvSpPr>
      </xdr:nvSpPr>
      <xdr:spPr bwMode="auto">
        <a:xfrm>
          <a:off x="7715250" y="31708725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158</xdr:row>
      <xdr:rowOff>0</xdr:rowOff>
    </xdr:from>
    <xdr:to>
      <xdr:col>4</xdr:col>
      <xdr:colOff>514350</xdr:colOff>
      <xdr:row>159</xdr:row>
      <xdr:rowOff>0</xdr:rowOff>
    </xdr:to>
    <xdr:sp macro="" textlink="">
      <xdr:nvSpPr>
        <xdr:cNvPr id="1192865" name="Text Box 2"/>
        <xdr:cNvSpPr txBox="1">
          <a:spLocks noChangeArrowheads="1"/>
        </xdr:cNvSpPr>
      </xdr:nvSpPr>
      <xdr:spPr bwMode="auto">
        <a:xfrm>
          <a:off x="77152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159</xdr:row>
      <xdr:rowOff>85725</xdr:rowOff>
    </xdr:from>
    <xdr:to>
      <xdr:col>4</xdr:col>
      <xdr:colOff>514350</xdr:colOff>
      <xdr:row>160</xdr:row>
      <xdr:rowOff>85725</xdr:rowOff>
    </xdr:to>
    <xdr:sp macro="" textlink="">
      <xdr:nvSpPr>
        <xdr:cNvPr id="1192866" name="Text Box 2"/>
        <xdr:cNvSpPr txBox="1">
          <a:spLocks noChangeArrowheads="1"/>
        </xdr:cNvSpPr>
      </xdr:nvSpPr>
      <xdr:spPr bwMode="auto">
        <a:xfrm>
          <a:off x="771525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159</xdr:row>
      <xdr:rowOff>0</xdr:rowOff>
    </xdr:from>
    <xdr:to>
      <xdr:col>4</xdr:col>
      <xdr:colOff>723900</xdr:colOff>
      <xdr:row>160</xdr:row>
      <xdr:rowOff>0</xdr:rowOff>
    </xdr:to>
    <xdr:sp macro="" textlink="">
      <xdr:nvSpPr>
        <xdr:cNvPr id="1192867" name="Text Box 2"/>
        <xdr:cNvSpPr txBox="1">
          <a:spLocks noChangeArrowheads="1"/>
        </xdr:cNvSpPr>
      </xdr:nvSpPr>
      <xdr:spPr bwMode="auto">
        <a:xfrm>
          <a:off x="7715250" y="3188970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158</xdr:row>
      <xdr:rowOff>0</xdr:rowOff>
    </xdr:from>
    <xdr:to>
      <xdr:col>6</xdr:col>
      <xdr:colOff>514350</xdr:colOff>
      <xdr:row>159</xdr:row>
      <xdr:rowOff>0</xdr:rowOff>
    </xdr:to>
    <xdr:sp macro="" textlink="">
      <xdr:nvSpPr>
        <xdr:cNvPr id="1192868" name="Text Box 2"/>
        <xdr:cNvSpPr txBox="1">
          <a:spLocks noChangeArrowheads="1"/>
        </xdr:cNvSpPr>
      </xdr:nvSpPr>
      <xdr:spPr bwMode="auto">
        <a:xfrm>
          <a:off x="967740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158</xdr:row>
      <xdr:rowOff>0</xdr:rowOff>
    </xdr:from>
    <xdr:to>
      <xdr:col>6</xdr:col>
      <xdr:colOff>828675</xdr:colOff>
      <xdr:row>159</xdr:row>
      <xdr:rowOff>0</xdr:rowOff>
    </xdr:to>
    <xdr:sp macro="" textlink="">
      <xdr:nvSpPr>
        <xdr:cNvPr id="1192869" name="Text Box 2"/>
        <xdr:cNvSpPr txBox="1">
          <a:spLocks noChangeArrowheads="1"/>
        </xdr:cNvSpPr>
      </xdr:nvSpPr>
      <xdr:spPr bwMode="auto">
        <a:xfrm>
          <a:off x="9677400" y="31708725"/>
          <a:ext cx="390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158</xdr:row>
      <xdr:rowOff>0</xdr:rowOff>
    </xdr:from>
    <xdr:to>
      <xdr:col>6</xdr:col>
      <xdr:colOff>514350</xdr:colOff>
      <xdr:row>159</xdr:row>
      <xdr:rowOff>0</xdr:rowOff>
    </xdr:to>
    <xdr:sp macro="" textlink="">
      <xdr:nvSpPr>
        <xdr:cNvPr id="1192870" name="Text Box 2"/>
        <xdr:cNvSpPr txBox="1">
          <a:spLocks noChangeArrowheads="1"/>
        </xdr:cNvSpPr>
      </xdr:nvSpPr>
      <xdr:spPr bwMode="auto">
        <a:xfrm>
          <a:off x="967740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159</xdr:row>
      <xdr:rowOff>85725</xdr:rowOff>
    </xdr:from>
    <xdr:to>
      <xdr:col>6</xdr:col>
      <xdr:colOff>514350</xdr:colOff>
      <xdr:row>160</xdr:row>
      <xdr:rowOff>85725</xdr:rowOff>
    </xdr:to>
    <xdr:sp macro="" textlink="">
      <xdr:nvSpPr>
        <xdr:cNvPr id="1192871" name="Text Box 2"/>
        <xdr:cNvSpPr txBox="1">
          <a:spLocks noChangeArrowheads="1"/>
        </xdr:cNvSpPr>
      </xdr:nvSpPr>
      <xdr:spPr bwMode="auto">
        <a:xfrm>
          <a:off x="967740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159</xdr:row>
      <xdr:rowOff>0</xdr:rowOff>
    </xdr:from>
    <xdr:to>
      <xdr:col>6</xdr:col>
      <xdr:colOff>828675</xdr:colOff>
      <xdr:row>160</xdr:row>
      <xdr:rowOff>0</xdr:rowOff>
    </xdr:to>
    <xdr:sp macro="" textlink="">
      <xdr:nvSpPr>
        <xdr:cNvPr id="1192872" name="Text Box 2"/>
        <xdr:cNvSpPr txBox="1">
          <a:spLocks noChangeArrowheads="1"/>
        </xdr:cNvSpPr>
      </xdr:nvSpPr>
      <xdr:spPr bwMode="auto">
        <a:xfrm>
          <a:off x="9677400" y="31889700"/>
          <a:ext cx="390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158</xdr:row>
      <xdr:rowOff>0</xdr:rowOff>
    </xdr:from>
    <xdr:to>
      <xdr:col>6</xdr:col>
      <xdr:colOff>514350</xdr:colOff>
      <xdr:row>159</xdr:row>
      <xdr:rowOff>0</xdr:rowOff>
    </xdr:to>
    <xdr:sp macro="" textlink="">
      <xdr:nvSpPr>
        <xdr:cNvPr id="1192873" name="Text Box 2"/>
        <xdr:cNvSpPr txBox="1">
          <a:spLocks noChangeArrowheads="1"/>
        </xdr:cNvSpPr>
      </xdr:nvSpPr>
      <xdr:spPr bwMode="auto">
        <a:xfrm>
          <a:off x="967740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158</xdr:row>
      <xdr:rowOff>0</xdr:rowOff>
    </xdr:from>
    <xdr:to>
      <xdr:col>6</xdr:col>
      <xdr:colOff>514350</xdr:colOff>
      <xdr:row>159</xdr:row>
      <xdr:rowOff>0</xdr:rowOff>
    </xdr:to>
    <xdr:sp macro="" textlink="">
      <xdr:nvSpPr>
        <xdr:cNvPr id="1192874" name="Text Box 2"/>
        <xdr:cNvSpPr txBox="1">
          <a:spLocks noChangeArrowheads="1"/>
        </xdr:cNvSpPr>
      </xdr:nvSpPr>
      <xdr:spPr bwMode="auto">
        <a:xfrm>
          <a:off x="967740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159</xdr:row>
      <xdr:rowOff>85725</xdr:rowOff>
    </xdr:from>
    <xdr:to>
      <xdr:col>6</xdr:col>
      <xdr:colOff>514350</xdr:colOff>
      <xdr:row>160</xdr:row>
      <xdr:rowOff>85725</xdr:rowOff>
    </xdr:to>
    <xdr:sp macro="" textlink="">
      <xdr:nvSpPr>
        <xdr:cNvPr id="1192875" name="Text Box 2"/>
        <xdr:cNvSpPr txBox="1">
          <a:spLocks noChangeArrowheads="1"/>
        </xdr:cNvSpPr>
      </xdr:nvSpPr>
      <xdr:spPr bwMode="auto">
        <a:xfrm>
          <a:off x="967740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9525</xdr:colOff>
      <xdr:row>159</xdr:row>
      <xdr:rowOff>0</xdr:rowOff>
    </xdr:to>
    <xdr:sp macro="" textlink="">
      <xdr:nvSpPr>
        <xdr:cNvPr id="1192876" name="Text Box 2"/>
        <xdr:cNvSpPr txBox="1">
          <a:spLocks noChangeArrowheads="1"/>
        </xdr:cNvSpPr>
      </xdr:nvSpPr>
      <xdr:spPr bwMode="auto">
        <a:xfrm>
          <a:off x="9239250" y="31708725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9525</xdr:colOff>
      <xdr:row>160</xdr:row>
      <xdr:rowOff>0</xdr:rowOff>
    </xdr:to>
    <xdr:sp macro="" textlink="">
      <xdr:nvSpPr>
        <xdr:cNvPr id="1192877" name="Text Box 2"/>
        <xdr:cNvSpPr txBox="1">
          <a:spLocks noChangeArrowheads="1"/>
        </xdr:cNvSpPr>
      </xdr:nvSpPr>
      <xdr:spPr bwMode="auto">
        <a:xfrm>
          <a:off x="9239250" y="318897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158</xdr:row>
      <xdr:rowOff>0</xdr:rowOff>
    </xdr:from>
    <xdr:to>
      <xdr:col>4</xdr:col>
      <xdr:colOff>514350</xdr:colOff>
      <xdr:row>159</xdr:row>
      <xdr:rowOff>0</xdr:rowOff>
    </xdr:to>
    <xdr:sp macro="" textlink="">
      <xdr:nvSpPr>
        <xdr:cNvPr id="1192878" name="Text Box 2"/>
        <xdr:cNvSpPr txBox="1">
          <a:spLocks noChangeArrowheads="1"/>
        </xdr:cNvSpPr>
      </xdr:nvSpPr>
      <xdr:spPr bwMode="auto">
        <a:xfrm>
          <a:off x="7715250" y="317087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159</xdr:row>
      <xdr:rowOff>85725</xdr:rowOff>
    </xdr:from>
    <xdr:to>
      <xdr:col>4</xdr:col>
      <xdr:colOff>514350</xdr:colOff>
      <xdr:row>160</xdr:row>
      <xdr:rowOff>85725</xdr:rowOff>
    </xdr:to>
    <xdr:sp macro="" textlink="">
      <xdr:nvSpPr>
        <xdr:cNvPr id="1192879" name="Text Box 2"/>
        <xdr:cNvSpPr txBox="1">
          <a:spLocks noChangeArrowheads="1"/>
        </xdr:cNvSpPr>
      </xdr:nvSpPr>
      <xdr:spPr bwMode="auto">
        <a:xfrm>
          <a:off x="7715250" y="31975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431346</xdr:colOff>
      <xdr:row>165</xdr:row>
      <xdr:rowOff>54428</xdr:rowOff>
    </xdr:from>
    <xdr:to>
      <xdr:col>4</xdr:col>
      <xdr:colOff>231321</xdr:colOff>
      <xdr:row>166</xdr:row>
      <xdr:rowOff>35379</xdr:rowOff>
    </xdr:to>
    <xdr:sp macro="" textlink="">
      <xdr:nvSpPr>
        <xdr:cNvPr id="1192880" name="Text Box 2"/>
        <xdr:cNvSpPr txBox="1">
          <a:spLocks noChangeArrowheads="1"/>
        </xdr:cNvSpPr>
      </xdr:nvSpPr>
      <xdr:spPr bwMode="auto">
        <a:xfrm>
          <a:off x="1240971" y="30229628"/>
          <a:ext cx="6042025" cy="18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438150</xdr:colOff>
      <xdr:row>159</xdr:row>
      <xdr:rowOff>0</xdr:rowOff>
    </xdr:from>
    <xdr:to>
      <xdr:col>4</xdr:col>
      <xdr:colOff>238125</xdr:colOff>
      <xdr:row>160</xdr:row>
      <xdr:rowOff>0</xdr:rowOff>
    </xdr:to>
    <xdr:sp macro="" textlink="">
      <xdr:nvSpPr>
        <xdr:cNvPr id="1192881" name="Text Box 2"/>
        <xdr:cNvSpPr txBox="1">
          <a:spLocks noChangeArrowheads="1"/>
        </xdr:cNvSpPr>
      </xdr:nvSpPr>
      <xdr:spPr bwMode="auto">
        <a:xfrm>
          <a:off x="1247775" y="28775025"/>
          <a:ext cx="60388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160</xdr:row>
      <xdr:rowOff>85725</xdr:rowOff>
    </xdr:from>
    <xdr:to>
      <xdr:col>4</xdr:col>
      <xdr:colOff>76200</xdr:colOff>
      <xdr:row>161</xdr:row>
      <xdr:rowOff>85723</xdr:rowOff>
    </xdr:to>
    <xdr:sp macro="" textlink="">
      <xdr:nvSpPr>
        <xdr:cNvPr id="1189859" name="Text Box 2"/>
        <xdr:cNvSpPr txBox="1">
          <a:spLocks noChangeArrowheads="1"/>
        </xdr:cNvSpPr>
      </xdr:nvSpPr>
      <xdr:spPr bwMode="auto">
        <a:xfrm>
          <a:off x="6953250" y="31308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76200</xdr:colOff>
      <xdr:row>160</xdr:row>
      <xdr:rowOff>2381</xdr:rowOff>
    </xdr:to>
    <xdr:sp macro="" textlink="">
      <xdr:nvSpPr>
        <xdr:cNvPr id="1189860" name="Text Box 2"/>
        <xdr:cNvSpPr txBox="1">
          <a:spLocks noChangeArrowheads="1"/>
        </xdr:cNvSpPr>
      </xdr:nvSpPr>
      <xdr:spPr bwMode="auto">
        <a:xfrm>
          <a:off x="6953250" y="310419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76200</xdr:colOff>
      <xdr:row>160</xdr:row>
      <xdr:rowOff>2381</xdr:rowOff>
    </xdr:to>
    <xdr:sp macro="" textlink="">
      <xdr:nvSpPr>
        <xdr:cNvPr id="1189861" name="Text Box 2"/>
        <xdr:cNvSpPr txBox="1">
          <a:spLocks noChangeArrowheads="1"/>
        </xdr:cNvSpPr>
      </xdr:nvSpPr>
      <xdr:spPr bwMode="auto">
        <a:xfrm>
          <a:off x="8915400" y="310419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266700</xdr:colOff>
      <xdr:row>160</xdr:row>
      <xdr:rowOff>2381</xdr:rowOff>
    </xdr:to>
    <xdr:sp macro="" textlink="">
      <xdr:nvSpPr>
        <xdr:cNvPr id="1189862" name="Text Box 2"/>
        <xdr:cNvSpPr txBox="1">
          <a:spLocks noChangeArrowheads="1"/>
        </xdr:cNvSpPr>
      </xdr:nvSpPr>
      <xdr:spPr bwMode="auto">
        <a:xfrm>
          <a:off x="6953250" y="310419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76200</xdr:colOff>
      <xdr:row>160</xdr:row>
      <xdr:rowOff>2381</xdr:rowOff>
    </xdr:to>
    <xdr:sp macro="" textlink="">
      <xdr:nvSpPr>
        <xdr:cNvPr id="1189863" name="Text Box 2"/>
        <xdr:cNvSpPr txBox="1">
          <a:spLocks noChangeArrowheads="1"/>
        </xdr:cNvSpPr>
      </xdr:nvSpPr>
      <xdr:spPr bwMode="auto">
        <a:xfrm>
          <a:off x="6953250" y="310419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76200</xdr:colOff>
      <xdr:row>160</xdr:row>
      <xdr:rowOff>2381</xdr:rowOff>
    </xdr:to>
    <xdr:sp macro="" textlink="">
      <xdr:nvSpPr>
        <xdr:cNvPr id="1189864" name="Text Box 2"/>
        <xdr:cNvSpPr txBox="1">
          <a:spLocks noChangeArrowheads="1"/>
        </xdr:cNvSpPr>
      </xdr:nvSpPr>
      <xdr:spPr bwMode="auto">
        <a:xfrm>
          <a:off x="6953250" y="310419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160</xdr:row>
      <xdr:rowOff>85725</xdr:rowOff>
    </xdr:from>
    <xdr:to>
      <xdr:col>4</xdr:col>
      <xdr:colOff>76200</xdr:colOff>
      <xdr:row>161</xdr:row>
      <xdr:rowOff>85723</xdr:rowOff>
    </xdr:to>
    <xdr:sp macro="" textlink="">
      <xdr:nvSpPr>
        <xdr:cNvPr id="1189865" name="Text Box 2"/>
        <xdr:cNvSpPr txBox="1">
          <a:spLocks noChangeArrowheads="1"/>
        </xdr:cNvSpPr>
      </xdr:nvSpPr>
      <xdr:spPr bwMode="auto">
        <a:xfrm>
          <a:off x="6953250" y="31308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266700</xdr:colOff>
      <xdr:row>161</xdr:row>
      <xdr:rowOff>2381</xdr:rowOff>
    </xdr:to>
    <xdr:sp macro="" textlink="">
      <xdr:nvSpPr>
        <xdr:cNvPr id="1189866" name="Text Box 2"/>
        <xdr:cNvSpPr txBox="1">
          <a:spLocks noChangeArrowheads="1"/>
        </xdr:cNvSpPr>
      </xdr:nvSpPr>
      <xdr:spPr bwMode="auto">
        <a:xfrm>
          <a:off x="6953250" y="312229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76200</xdr:colOff>
      <xdr:row>161</xdr:row>
      <xdr:rowOff>2381</xdr:rowOff>
    </xdr:to>
    <xdr:sp macro="" textlink="">
      <xdr:nvSpPr>
        <xdr:cNvPr id="1189867" name="Text Box 2"/>
        <xdr:cNvSpPr txBox="1">
          <a:spLocks noChangeArrowheads="1"/>
        </xdr:cNvSpPr>
      </xdr:nvSpPr>
      <xdr:spPr bwMode="auto">
        <a:xfrm>
          <a:off x="6953250" y="312229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76200</xdr:colOff>
      <xdr:row>162</xdr:row>
      <xdr:rowOff>525</xdr:rowOff>
    </xdr:to>
    <xdr:sp macro="" textlink="">
      <xdr:nvSpPr>
        <xdr:cNvPr id="1189868" name="Text Box 2"/>
        <xdr:cNvSpPr txBox="1">
          <a:spLocks noChangeArrowheads="1"/>
        </xdr:cNvSpPr>
      </xdr:nvSpPr>
      <xdr:spPr bwMode="auto">
        <a:xfrm>
          <a:off x="6953250" y="31489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76200</xdr:colOff>
      <xdr:row>162</xdr:row>
      <xdr:rowOff>525</xdr:rowOff>
    </xdr:to>
    <xdr:sp macro="" textlink="">
      <xdr:nvSpPr>
        <xdr:cNvPr id="1189869" name="Text Box 2"/>
        <xdr:cNvSpPr txBox="1">
          <a:spLocks noChangeArrowheads="1"/>
        </xdr:cNvSpPr>
      </xdr:nvSpPr>
      <xdr:spPr bwMode="auto">
        <a:xfrm>
          <a:off x="6953250" y="314896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40" zoomScaleNormal="140" workbookViewId="0">
      <selection activeCell="B4" sqref="B4"/>
    </sheetView>
  </sheetViews>
  <sheetFormatPr defaultRowHeight="11.25" x14ac:dyDescent="0.2"/>
  <cols>
    <col min="1" max="1" width="55" style="25" customWidth="1"/>
    <col min="2" max="3" width="14.7109375" style="25" customWidth="1"/>
    <col min="4" max="4" width="58.85546875" style="25" customWidth="1"/>
    <col min="5" max="6" width="14.7109375" style="25" customWidth="1"/>
    <col min="7" max="8" width="10.140625" style="25" bestFit="1" customWidth="1"/>
    <col min="9" max="16384" width="9.140625" style="25"/>
  </cols>
  <sheetData>
    <row r="1" spans="1:6" s="2" customFormat="1" ht="15.95" customHeight="1" thickBot="1" x14ac:dyDescent="0.3">
      <c r="A1" s="435"/>
      <c r="B1" s="439"/>
      <c r="C1" s="440"/>
      <c r="D1" s="431"/>
      <c r="E1" s="381"/>
      <c r="F1" s="382"/>
    </row>
    <row r="2" spans="1:6" s="224" customFormat="1" ht="15.95" customHeight="1" x14ac:dyDescent="0.25">
      <c r="A2" s="436" t="s">
        <v>195</v>
      </c>
      <c r="B2" s="437" t="s">
        <v>5</v>
      </c>
      <c r="C2" s="438" t="s">
        <v>143</v>
      </c>
      <c r="D2" s="414" t="s">
        <v>4</v>
      </c>
      <c r="E2" s="383" t="s">
        <v>5</v>
      </c>
      <c r="F2" s="384" t="s">
        <v>143</v>
      </c>
    </row>
    <row r="3" spans="1:6" s="202" customFormat="1" ht="15.95" customHeight="1" x14ac:dyDescent="0.25">
      <c r="A3" s="376"/>
      <c r="B3" s="128">
        <v>378600000</v>
      </c>
      <c r="C3" s="82"/>
      <c r="D3" s="420" t="s">
        <v>447</v>
      </c>
      <c r="E3" s="453">
        <v>10800000</v>
      </c>
      <c r="F3" s="421"/>
    </row>
    <row r="4" spans="1:6" s="85" customFormat="1" ht="15.75" customHeight="1" x14ac:dyDescent="0.25">
      <c r="A4" s="427"/>
      <c r="B4" s="363"/>
      <c r="C4" s="454"/>
      <c r="D4" s="420" t="s">
        <v>448</v>
      </c>
      <c r="E4" s="129">
        <v>57662814</v>
      </c>
      <c r="F4" s="408"/>
    </row>
    <row r="5" spans="1:6" s="85" customFormat="1" ht="15.95" customHeight="1" x14ac:dyDescent="0.25">
      <c r="A5" s="372"/>
      <c r="B5" s="363"/>
      <c r="C5" s="228"/>
      <c r="D5" s="497" t="s">
        <v>449</v>
      </c>
      <c r="E5" s="129">
        <v>345933633</v>
      </c>
      <c r="F5" s="408"/>
    </row>
    <row r="6" spans="1:6" s="202" customFormat="1" ht="15.95" customHeight="1" x14ac:dyDescent="0.25">
      <c r="A6" s="373"/>
      <c r="B6" s="128"/>
      <c r="C6" s="82"/>
      <c r="D6" s="420" t="s">
        <v>486</v>
      </c>
      <c r="E6" s="453">
        <v>100000000</v>
      </c>
      <c r="F6" s="228"/>
    </row>
    <row r="7" spans="1:6" s="202" customFormat="1" ht="15.95" customHeight="1" x14ac:dyDescent="0.25">
      <c r="A7" s="452"/>
      <c r="B7" s="128"/>
      <c r="C7" s="82"/>
      <c r="D7" s="495" t="s">
        <v>510</v>
      </c>
      <c r="E7" s="460">
        <v>80000000</v>
      </c>
      <c r="F7" s="454"/>
    </row>
    <row r="8" spans="1:6" s="202" customFormat="1" ht="15.95" customHeight="1" x14ac:dyDescent="0.25">
      <c r="A8" s="452"/>
      <c r="B8" s="128"/>
      <c r="C8" s="82"/>
      <c r="D8" s="420"/>
      <c r="E8" s="129"/>
      <c r="F8" s="228"/>
    </row>
    <row r="9" spans="1:6" s="202" customFormat="1" ht="15.95" customHeight="1" x14ac:dyDescent="0.25">
      <c r="A9" s="464"/>
      <c r="B9" s="128"/>
      <c r="C9" s="82"/>
      <c r="D9" s="420"/>
      <c r="E9" s="129"/>
      <c r="F9" s="228"/>
    </row>
    <row r="10" spans="1:6" s="202" customFormat="1" ht="15.95" customHeight="1" x14ac:dyDescent="0.25">
      <c r="A10" s="376"/>
      <c r="B10" s="128"/>
      <c r="C10" s="82"/>
      <c r="D10" s="446"/>
      <c r="E10" s="412"/>
      <c r="F10" s="449"/>
    </row>
    <row r="11" spans="1:6" s="202" customFormat="1" ht="15.95" customHeight="1" x14ac:dyDescent="0.25">
      <c r="A11" s="373"/>
      <c r="B11" s="363"/>
      <c r="C11" s="465"/>
      <c r="D11" s="446"/>
      <c r="E11" s="444"/>
      <c r="F11" s="449"/>
    </row>
    <row r="12" spans="1:6" s="202" customFormat="1" ht="15.95" customHeight="1" x14ac:dyDescent="0.25">
      <c r="A12" s="376"/>
      <c r="B12" s="128"/>
      <c r="C12" s="82"/>
      <c r="D12" s="441"/>
      <c r="E12" s="371"/>
      <c r="F12" s="450"/>
    </row>
    <row r="13" spans="1:6" s="202" customFormat="1" ht="15.95" customHeight="1" x14ac:dyDescent="0.25">
      <c r="A13" s="373"/>
      <c r="B13" s="363"/>
      <c r="C13" s="465"/>
      <c r="D13" s="374"/>
      <c r="E13" s="371"/>
      <c r="F13" s="450"/>
    </row>
    <row r="14" spans="1:6" s="202" customFormat="1" ht="15.95" customHeight="1" x14ac:dyDescent="0.25">
      <c r="A14" s="376"/>
      <c r="B14" s="128"/>
      <c r="C14" s="82"/>
      <c r="D14" s="451"/>
      <c r="E14" s="371"/>
      <c r="F14" s="450"/>
    </row>
    <row r="15" spans="1:6" s="202" customFormat="1" ht="15.95" customHeight="1" x14ac:dyDescent="0.25">
      <c r="A15" s="376"/>
      <c r="B15" s="128"/>
      <c r="C15" s="82"/>
      <c r="D15" s="451"/>
      <c r="E15" s="371"/>
      <c r="F15" s="450"/>
    </row>
    <row r="16" spans="1:6" s="202" customFormat="1" ht="15.95" customHeight="1" x14ac:dyDescent="0.25">
      <c r="A16" s="376"/>
      <c r="B16" s="128"/>
      <c r="C16" s="82"/>
      <c r="D16" s="451"/>
      <c r="E16" s="371"/>
      <c r="F16" s="450"/>
    </row>
    <row r="17" spans="1:6" s="202" customFormat="1" ht="15.95" customHeight="1" x14ac:dyDescent="0.25">
      <c r="A17" s="377"/>
      <c r="B17" s="128"/>
      <c r="C17" s="82"/>
      <c r="D17" s="374"/>
      <c r="E17" s="371"/>
      <c r="F17" s="82"/>
    </row>
    <row r="18" spans="1:6" s="202" customFormat="1" ht="15.95" customHeight="1" x14ac:dyDescent="0.25">
      <c r="A18" s="378"/>
      <c r="B18" s="129"/>
      <c r="C18" s="82"/>
      <c r="D18" s="387"/>
      <c r="E18" s="371"/>
      <c r="F18" s="82"/>
    </row>
    <row r="19" spans="1:6" s="202" customFormat="1" ht="15.95" customHeight="1" x14ac:dyDescent="0.2">
      <c r="A19" s="375"/>
      <c r="B19" s="129"/>
      <c r="C19" s="82"/>
      <c r="D19" s="420"/>
      <c r="E19" s="129"/>
      <c r="F19" s="82"/>
    </row>
    <row r="20" spans="1:6" s="27" customFormat="1" ht="15.95" customHeight="1" x14ac:dyDescent="0.25">
      <c r="A20" s="379"/>
      <c r="B20" s="226">
        <f>SUM(B3:B19)</f>
        <v>378600000</v>
      </c>
      <c r="C20" s="380">
        <f>SUM(C3:C19)</f>
        <v>0</v>
      </c>
      <c r="D20" s="343"/>
      <c r="E20" s="227">
        <f>SUM(E3:E19)</f>
        <v>594396447</v>
      </c>
      <c r="F20" s="225">
        <f>SUM(F3:F19)</f>
        <v>0</v>
      </c>
    </row>
    <row r="21" spans="1:6" s="5" customFormat="1" ht="15.95" customHeight="1" thickBot="1" x14ac:dyDescent="0.3">
      <c r="A21" s="433"/>
      <c r="B21" s="415"/>
      <c r="C21" s="434"/>
      <c r="D21" s="385"/>
      <c r="E21" s="271"/>
      <c r="F21" s="386"/>
    </row>
    <row r="22" spans="1:6" s="27" customFormat="1" ht="15.95" customHeight="1" thickBot="1" x14ac:dyDescent="0.3">
      <c r="A22" s="435" t="s">
        <v>6</v>
      </c>
      <c r="B22" s="509">
        <f>B20-C20</f>
        <v>378600000</v>
      </c>
      <c r="C22" s="510"/>
      <c r="D22" s="432" t="str">
        <f>A22</f>
        <v>Alakulása</v>
      </c>
      <c r="E22" s="511">
        <f>E20-F20</f>
        <v>594396447</v>
      </c>
      <c r="F22" s="512"/>
    </row>
    <row r="23" spans="1:6" x14ac:dyDescent="0.2">
      <c r="C23" s="26"/>
      <c r="D23" s="28"/>
      <c r="E23" s="29"/>
    </row>
    <row r="24" spans="1:6" x14ac:dyDescent="0.2">
      <c r="C24" s="26"/>
      <c r="D24" s="28"/>
      <c r="E24" s="29"/>
    </row>
    <row r="25" spans="1:6" ht="11.25" customHeight="1" x14ac:dyDescent="0.2">
      <c r="D25" s="47"/>
      <c r="E25" s="47"/>
    </row>
    <row r="26" spans="1:6" x14ac:dyDescent="0.2">
      <c r="D26" s="47"/>
      <c r="E26" s="47"/>
    </row>
    <row r="27" spans="1:6" x14ac:dyDescent="0.2">
      <c r="D27" s="47"/>
      <c r="E27" s="47"/>
    </row>
    <row r="28" spans="1:6" x14ac:dyDescent="0.2">
      <c r="D28" s="47"/>
      <c r="E28" s="47"/>
    </row>
  </sheetData>
  <mergeCells count="2">
    <mergeCell ref="B22:C22"/>
    <mergeCell ref="E22:F22"/>
  </mergeCells>
  <phoneticPr fontId="5" type="noConversion"/>
  <pageMargins left="0.19685039370078741" right="0.15748031496062992" top="0.55118110236220474" bottom="0.31496062992125984" header="0.1574803149606299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19" zoomScale="140" zoomScaleNormal="140" workbookViewId="0">
      <selection activeCell="L14" sqref="L14"/>
    </sheetView>
  </sheetViews>
  <sheetFormatPr defaultRowHeight="12.75" x14ac:dyDescent="0.2"/>
  <cols>
    <col min="1" max="1" width="12.140625" style="24" customWidth="1"/>
    <col min="2" max="2" width="45.28515625" style="24" customWidth="1"/>
    <col min="3" max="3" width="15.140625" style="24" customWidth="1"/>
    <col min="4" max="4" width="15.28515625" style="24" customWidth="1"/>
    <col min="5" max="5" width="9.85546875" style="51" hidden="1" customWidth="1"/>
    <col min="6" max="6" width="6.28515625" style="24" customWidth="1"/>
    <col min="7" max="7" width="10.7109375" style="24" customWidth="1"/>
    <col min="8" max="8" width="45.28515625" style="24" customWidth="1"/>
    <col min="9" max="9" width="15.28515625" style="24" customWidth="1"/>
    <col min="10" max="10" width="15.5703125" style="24" customWidth="1"/>
    <col min="11" max="11" width="10.42578125" style="24" hidden="1" customWidth="1"/>
    <col min="12" max="12" width="12.140625" style="24" customWidth="1"/>
    <col min="13" max="16384" width="9.140625" style="24"/>
  </cols>
  <sheetData>
    <row r="1" spans="1:12" ht="15.75" x14ac:dyDescent="0.25">
      <c r="A1" s="513" t="s">
        <v>184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2" s="181" customFormat="1" ht="24.75" customHeight="1" x14ac:dyDescent="0.2">
      <c r="A2" s="514" t="s">
        <v>8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</row>
    <row r="3" spans="1:12" ht="15.75" x14ac:dyDescent="0.25">
      <c r="A3" s="515" t="s">
        <v>424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</row>
    <row r="4" spans="1:12" ht="11.25" customHeight="1" x14ac:dyDescent="0.2">
      <c r="A4" s="516" t="s">
        <v>158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</row>
    <row r="5" spans="1:12" s="55" customFormat="1" ht="41.25" customHeight="1" thickBot="1" x14ac:dyDescent="0.25">
      <c r="A5" s="517" t="s">
        <v>11</v>
      </c>
      <c r="B5" s="517"/>
      <c r="C5" s="54" t="s">
        <v>317</v>
      </c>
      <c r="D5" s="54" t="s">
        <v>425</v>
      </c>
      <c r="E5" s="91" t="s">
        <v>25</v>
      </c>
      <c r="F5" s="54"/>
      <c r="G5" s="517" t="s">
        <v>0</v>
      </c>
      <c r="H5" s="517"/>
      <c r="I5" s="54" t="str">
        <f>C5</f>
        <v>2024. évi terv</v>
      </c>
      <c r="J5" s="54" t="str">
        <f>D5</f>
        <v>2025. évi terv</v>
      </c>
      <c r="K5" s="54" t="str">
        <f>E5</f>
        <v>%</v>
      </c>
    </row>
    <row r="6" spans="1:12" ht="21" customHeight="1" x14ac:dyDescent="0.25">
      <c r="A6" s="56" t="s">
        <v>152</v>
      </c>
      <c r="B6" s="3"/>
      <c r="C6" s="53">
        <f>'1a'!G9</f>
        <v>2354400403</v>
      </c>
      <c r="D6" s="53">
        <f>'1a'!H9</f>
        <v>2516358185</v>
      </c>
      <c r="E6" s="92">
        <f>D6/C6</f>
        <v>1.0687893961424879</v>
      </c>
      <c r="F6" s="57"/>
      <c r="G6" s="56" t="s">
        <v>3</v>
      </c>
      <c r="H6" s="3"/>
      <c r="I6" s="23">
        <f>'2a'!B121</f>
        <v>136502000</v>
      </c>
      <c r="J6" s="23">
        <f>'2a'!C121</f>
        <v>187993000</v>
      </c>
      <c r="K6" s="92">
        <f>J6/I6</f>
        <v>1.3772179162210076</v>
      </c>
    </row>
    <row r="7" spans="1:12" ht="12.95" customHeight="1" x14ac:dyDescent="0.2">
      <c r="F7" s="57"/>
      <c r="I7" s="58"/>
      <c r="J7" s="58"/>
      <c r="K7" s="51"/>
    </row>
    <row r="8" spans="1:12" ht="17.25" customHeight="1" x14ac:dyDescent="0.25">
      <c r="A8" s="56" t="s">
        <v>154</v>
      </c>
      <c r="B8" s="3"/>
      <c r="C8" s="53">
        <f>'1a'!G38</f>
        <v>174003177</v>
      </c>
      <c r="D8" s="53">
        <f>'1a'!H38</f>
        <v>174772591</v>
      </c>
      <c r="E8" s="92">
        <f>D8/C8</f>
        <v>1.0044218388035524</v>
      </c>
      <c r="F8" s="57"/>
      <c r="G8" s="56" t="s">
        <v>144</v>
      </c>
      <c r="H8" s="3"/>
      <c r="I8" s="23">
        <f>'2a'!D121</f>
        <v>26131195</v>
      </c>
      <c r="J8" s="23">
        <f>'2a'!E121</f>
        <v>37868000</v>
      </c>
      <c r="K8" s="92">
        <f>J8/I8</f>
        <v>1.4491491873984332</v>
      </c>
    </row>
    <row r="9" spans="1:12" ht="12.95" customHeight="1" x14ac:dyDescent="0.2">
      <c r="E9" s="92"/>
      <c r="G9" s="60"/>
      <c r="I9" s="58"/>
      <c r="J9" s="58"/>
      <c r="K9" s="92"/>
    </row>
    <row r="10" spans="1:12" ht="18" customHeight="1" x14ac:dyDescent="0.25">
      <c r="A10" s="56" t="s">
        <v>128</v>
      </c>
      <c r="B10" s="3"/>
      <c r="C10" s="53">
        <f>'1a'!G58</f>
        <v>4990300000</v>
      </c>
      <c r="D10" s="53">
        <f>'1a'!H58</f>
        <v>5562800000</v>
      </c>
      <c r="E10" s="92">
        <f>D10/C10</f>
        <v>1.1147225617698335</v>
      </c>
      <c r="F10" s="57"/>
      <c r="G10" s="56" t="s">
        <v>34</v>
      </c>
      <c r="H10" s="3"/>
      <c r="I10" s="23">
        <f>'2a'!F121</f>
        <v>3808794860</v>
      </c>
      <c r="J10" s="23">
        <f>'2a'!G121</f>
        <v>4258433379</v>
      </c>
      <c r="K10" s="92">
        <f>J10/I10</f>
        <v>1.1180527005332075</v>
      </c>
    </row>
    <row r="11" spans="1:12" x14ac:dyDescent="0.2">
      <c r="C11" s="59"/>
      <c r="D11" s="59"/>
      <c r="E11" s="92"/>
      <c r="F11" s="57"/>
      <c r="G11" s="60"/>
      <c r="I11" s="58"/>
      <c r="J11" s="58"/>
      <c r="K11" s="92"/>
    </row>
    <row r="12" spans="1:12" ht="15" customHeight="1" x14ac:dyDescent="0.25">
      <c r="A12" s="56" t="s">
        <v>56</v>
      </c>
      <c r="B12" s="3"/>
      <c r="C12" s="53">
        <f>'1a'!G83</f>
        <v>1078928029</v>
      </c>
      <c r="D12" s="53">
        <f>'1a'!H83</f>
        <v>1080224641</v>
      </c>
      <c r="E12" s="92">
        <f>D12/C12</f>
        <v>1.0012017594919671</v>
      </c>
      <c r="F12" s="57"/>
      <c r="G12" s="56" t="s">
        <v>124</v>
      </c>
      <c r="I12" s="23">
        <f>'2a'!H121</f>
        <v>36540000</v>
      </c>
      <c r="J12" s="23">
        <f>'2a'!I121</f>
        <v>38040000</v>
      </c>
      <c r="K12" s="92">
        <f>J12/I12</f>
        <v>1.0410509031198687</v>
      </c>
    </row>
    <row r="13" spans="1:12" ht="12.95" customHeight="1" x14ac:dyDescent="0.25">
      <c r="A13" s="56"/>
      <c r="B13" s="3"/>
      <c r="C13" s="53"/>
      <c r="D13" s="53"/>
      <c r="E13" s="92"/>
      <c r="F13" s="57"/>
    </row>
    <row r="14" spans="1:12" ht="15.75" x14ac:dyDescent="0.25">
      <c r="A14" s="56" t="s">
        <v>58</v>
      </c>
      <c r="C14" s="23">
        <f>'1a'!G143</f>
        <v>9000</v>
      </c>
      <c r="D14" s="23">
        <f>'1a'!H143</f>
        <v>4678921</v>
      </c>
      <c r="E14" s="92">
        <f>D14/C14</f>
        <v>519.88011111111109</v>
      </c>
      <c r="F14" s="57"/>
      <c r="G14" s="56" t="s">
        <v>125</v>
      </c>
      <c r="I14" s="23">
        <f>'2a'!J121+'2a'!L121+'1'!I18+'1'!I19</f>
        <v>1910778819</v>
      </c>
      <c r="J14" s="23">
        <f>SUM(J15:J19)</f>
        <v>2400857720</v>
      </c>
      <c r="K14" s="92">
        <f>J14/I14</f>
        <v>1.256481229604838</v>
      </c>
    </row>
    <row r="15" spans="1:12" ht="12.95" customHeight="1" x14ac:dyDescent="0.25">
      <c r="A15" s="56"/>
      <c r="B15" s="3"/>
      <c r="C15" s="53"/>
      <c r="D15" s="53"/>
      <c r="E15" s="92"/>
      <c r="F15" s="57"/>
      <c r="G15" s="60" t="s">
        <v>21</v>
      </c>
      <c r="H15" s="182" t="s">
        <v>131</v>
      </c>
      <c r="I15" s="86">
        <f>'2a'!J121-'1'!I16</f>
        <v>16684559</v>
      </c>
      <c r="J15" s="86">
        <f>'2a'!K121-'1'!J16</f>
        <v>28633438</v>
      </c>
      <c r="K15" s="92"/>
    </row>
    <row r="16" spans="1:12" x14ac:dyDescent="0.2">
      <c r="C16" s="58"/>
      <c r="D16" s="58"/>
      <c r="F16" s="57"/>
      <c r="H16" s="182" t="s">
        <v>191</v>
      </c>
      <c r="I16" s="86">
        <f>'2a'!J99+'2a'!J102</f>
        <v>736143268</v>
      </c>
      <c r="J16" s="86">
        <f>'2a'!K102+'2a'!K99</f>
        <v>877795935</v>
      </c>
      <c r="K16" s="92"/>
      <c r="L16" s="58"/>
    </row>
    <row r="17" spans="1:11" x14ac:dyDescent="0.2">
      <c r="C17" s="58"/>
      <c r="D17" s="58"/>
      <c r="F17" s="57"/>
      <c r="H17" s="182" t="s">
        <v>132</v>
      </c>
      <c r="I17" s="86">
        <f>'2a'!L121</f>
        <v>616992000</v>
      </c>
      <c r="J17" s="86">
        <f>'2a'!M121</f>
        <v>521431900</v>
      </c>
      <c r="K17" s="92"/>
    </row>
    <row r="18" spans="1:11" x14ac:dyDescent="0.2">
      <c r="C18" s="58"/>
      <c r="D18" s="58"/>
      <c r="F18" s="57"/>
      <c r="H18" s="182" t="s">
        <v>142</v>
      </c>
      <c r="I18" s="86">
        <v>300000000</v>
      </c>
      <c r="J18" s="86">
        <f>Tartalék!B22</f>
        <v>378600000</v>
      </c>
      <c r="K18" s="92"/>
    </row>
    <row r="19" spans="1:11" x14ac:dyDescent="0.2">
      <c r="C19" s="58"/>
      <c r="D19" s="58"/>
      <c r="F19" s="57"/>
      <c r="H19" s="182" t="s">
        <v>4</v>
      </c>
      <c r="I19" s="86">
        <v>240958992</v>
      </c>
      <c r="J19" s="86">
        <f>Tartalék!E22</f>
        <v>594396447</v>
      </c>
      <c r="K19" s="92"/>
    </row>
    <row r="20" spans="1:11" ht="13.5" thickBot="1" x14ac:dyDescent="0.25">
      <c r="C20" s="58"/>
      <c r="D20" s="58"/>
      <c r="F20" s="57"/>
    </row>
    <row r="21" spans="1:11" ht="16.5" thickBot="1" x14ac:dyDescent="0.3">
      <c r="A21" s="522" t="s">
        <v>133</v>
      </c>
      <c r="B21" s="523"/>
      <c r="C21" s="212">
        <f>C6+C8+C10+C12+C14</f>
        <v>8597640609</v>
      </c>
      <c r="D21" s="212">
        <f>D6+D8+D10+D12+D14</f>
        <v>9338834338</v>
      </c>
      <c r="E21" s="213">
        <f>D21/C21</f>
        <v>1.0862089685656457</v>
      </c>
      <c r="F21" s="214"/>
      <c r="G21" s="522" t="s">
        <v>134</v>
      </c>
      <c r="H21" s="524"/>
      <c r="I21" s="212">
        <f>I6+I8+I10+I12+I14</f>
        <v>5918746874</v>
      </c>
      <c r="J21" s="212">
        <f>J6+J8+J10+J12+J14</f>
        <v>6923192099</v>
      </c>
      <c r="K21" s="247">
        <f>J21/I21</f>
        <v>1.1697057242661193</v>
      </c>
    </row>
    <row r="22" spans="1:11" ht="21" customHeight="1" x14ac:dyDescent="0.25">
      <c r="A22" s="63" t="s">
        <v>129</v>
      </c>
      <c r="B22" s="21"/>
      <c r="C22" s="53">
        <f>'1a'!E51</f>
        <v>49196850</v>
      </c>
      <c r="D22" s="53">
        <f>'1a'!F51</f>
        <v>21907500</v>
      </c>
      <c r="E22" s="92">
        <f>D22/C22</f>
        <v>0.44530290049058019</v>
      </c>
      <c r="F22" s="62"/>
      <c r="G22" s="64" t="s">
        <v>42</v>
      </c>
      <c r="H22" s="61"/>
      <c r="I22" s="22">
        <f>'3'!B153</f>
        <v>1380589138</v>
      </c>
      <c r="J22" s="22">
        <f>'3'!D153</f>
        <v>828575776</v>
      </c>
      <c r="K22" s="92">
        <f>J22/I22</f>
        <v>0.60016101329054494</v>
      </c>
    </row>
    <row r="23" spans="1:11" ht="12.95" customHeight="1" x14ac:dyDescent="0.2">
      <c r="E23" s="24"/>
      <c r="F23" s="57"/>
      <c r="G23" s="60"/>
      <c r="I23" s="58"/>
      <c r="J23" s="58"/>
      <c r="K23" s="92"/>
    </row>
    <row r="24" spans="1:11" ht="21" customHeight="1" x14ac:dyDescent="0.25">
      <c r="A24" s="56" t="s">
        <v>130</v>
      </c>
      <c r="B24" s="3"/>
      <c r="C24" s="53">
        <f>'1a'!E137</f>
        <v>100000000</v>
      </c>
      <c r="D24" s="53">
        <f>'1a'!F137</f>
        <v>80000000</v>
      </c>
      <c r="E24" s="92">
        <f>D24/C24</f>
        <v>0.8</v>
      </c>
      <c r="F24" s="57"/>
      <c r="G24" s="56" t="s">
        <v>26</v>
      </c>
      <c r="H24" s="3"/>
      <c r="I24" s="23">
        <f>'3'!B198</f>
        <v>337833829</v>
      </c>
      <c r="J24" s="23">
        <f>'3'!D198</f>
        <v>414800192</v>
      </c>
      <c r="K24" s="92">
        <f>J24/I24</f>
        <v>1.2278231378658055</v>
      </c>
    </row>
    <row r="25" spans="1:11" ht="12.95" customHeight="1" x14ac:dyDescent="0.25">
      <c r="A25" s="56"/>
      <c r="B25" s="3"/>
      <c r="C25" s="53"/>
      <c r="D25" s="53"/>
      <c r="E25" s="92"/>
      <c r="F25" s="57"/>
      <c r="G25" s="60"/>
      <c r="I25" s="58"/>
      <c r="J25" s="58"/>
      <c r="K25" s="92"/>
    </row>
    <row r="26" spans="1:11" ht="21" customHeight="1" thickBot="1" x14ac:dyDescent="0.3">
      <c r="A26" s="56" t="s">
        <v>59</v>
      </c>
      <c r="B26" s="3"/>
      <c r="C26" s="53">
        <f>'1a'!E150</f>
        <v>900000</v>
      </c>
      <c r="D26" s="53">
        <f>'1a'!F150</f>
        <v>706000</v>
      </c>
      <c r="E26" s="92">
        <f>D26/C26</f>
        <v>0.7844444444444445</v>
      </c>
      <c r="F26" s="57"/>
      <c r="G26" s="56" t="s">
        <v>151</v>
      </c>
      <c r="I26" s="23">
        <f>'3'!B209</f>
        <v>323750690</v>
      </c>
      <c r="J26" s="23">
        <f>'3'!D209</f>
        <v>279511336</v>
      </c>
      <c r="K26" s="92">
        <f>J26/I26</f>
        <v>0.86335363794900333</v>
      </c>
    </row>
    <row r="27" spans="1:11" ht="16.5" thickBot="1" x14ac:dyDescent="0.3">
      <c r="A27" s="522" t="s">
        <v>135</v>
      </c>
      <c r="B27" s="522"/>
      <c r="C27" s="212">
        <f>C22+C24+C26</f>
        <v>150096850</v>
      </c>
      <c r="D27" s="212">
        <f>D22+D24+D26</f>
        <v>102613500</v>
      </c>
      <c r="E27" s="213">
        <f>D27/C27</f>
        <v>0.68364859089314667</v>
      </c>
      <c r="F27" s="215"/>
      <c r="G27" s="525" t="s">
        <v>136</v>
      </c>
      <c r="H27" s="525"/>
      <c r="I27" s="216">
        <f>I22+I24+I26</f>
        <v>2042173657</v>
      </c>
      <c r="J27" s="216">
        <f>J22+J24+J26</f>
        <v>1522887304</v>
      </c>
      <c r="K27" s="213">
        <f>J27/I27</f>
        <v>0.74571880739914964</v>
      </c>
    </row>
    <row r="28" spans="1:11" ht="16.5" customHeight="1" thickBot="1" x14ac:dyDescent="0.3">
      <c r="A28" s="64"/>
      <c r="B28" s="3"/>
      <c r="C28" s="53"/>
      <c r="D28" s="53"/>
      <c r="E28" s="92"/>
      <c r="F28" s="57"/>
      <c r="K28" s="92"/>
    </row>
    <row r="29" spans="1:11" ht="16.5" thickBot="1" x14ac:dyDescent="0.3">
      <c r="A29" s="518" t="s">
        <v>60</v>
      </c>
      <c r="B29" s="518"/>
      <c r="C29" s="217">
        <f>C21+C27</f>
        <v>8747737459</v>
      </c>
      <c r="D29" s="217">
        <f>D21+D27</f>
        <v>9441447838</v>
      </c>
      <c r="E29" s="218">
        <f>D29/C29</f>
        <v>1.0793016916947233</v>
      </c>
      <c r="F29" s="219"/>
      <c r="G29" s="519" t="s">
        <v>98</v>
      </c>
      <c r="H29" s="519"/>
      <c r="I29" s="220">
        <f>I21+I27</f>
        <v>7960920531</v>
      </c>
      <c r="J29" s="220">
        <f>J21+J27</f>
        <v>8446079403</v>
      </c>
      <c r="K29" s="218">
        <f>J29/I29</f>
        <v>1.0609425593573985</v>
      </c>
    </row>
    <row r="30" spans="1:11" ht="24.95" customHeight="1" x14ac:dyDescent="0.25">
      <c r="A30" s="64" t="s">
        <v>340</v>
      </c>
      <c r="B30" s="61"/>
      <c r="C30" s="53">
        <f>'1a'!G161</f>
        <v>1322478997</v>
      </c>
      <c r="D30" s="53">
        <f>'1a'!H161</f>
        <v>675804242</v>
      </c>
      <c r="E30" s="92">
        <f>D30/C30</f>
        <v>0.51101321346731376</v>
      </c>
      <c r="G30" s="56" t="s">
        <v>140</v>
      </c>
      <c r="I30" s="23">
        <f>'2a'!N131</f>
        <v>83060348</v>
      </c>
      <c r="J30" s="23">
        <f>'2a'!O131</f>
        <v>87258291</v>
      </c>
      <c r="K30" s="92">
        <f>J30/I30</f>
        <v>1.0505408790244894</v>
      </c>
    </row>
    <row r="31" spans="1:11" ht="24.95" customHeight="1" thickBot="1" x14ac:dyDescent="0.3">
      <c r="A31" s="526" t="s">
        <v>281</v>
      </c>
      <c r="B31" s="526"/>
      <c r="C31" s="53">
        <f>'1a'!G163</f>
        <v>2600000000</v>
      </c>
      <c r="D31" s="53">
        <f>'1a'!H163</f>
        <v>3400000000</v>
      </c>
      <c r="E31" s="92"/>
      <c r="G31" s="56" t="s">
        <v>141</v>
      </c>
      <c r="I31" s="23">
        <f>'2a'!N129</f>
        <v>4626235577</v>
      </c>
      <c r="J31" s="23">
        <f>'2a'!O129</f>
        <v>4983914386</v>
      </c>
      <c r="K31" s="92">
        <f>J31/I31</f>
        <v>1.0773153037813836</v>
      </c>
    </row>
    <row r="32" spans="1:11" ht="16.5" thickBot="1" x14ac:dyDescent="0.3">
      <c r="A32" s="518" t="s">
        <v>139</v>
      </c>
      <c r="B32" s="518"/>
      <c r="C32" s="217">
        <f>C30+C31</f>
        <v>3922478997</v>
      </c>
      <c r="D32" s="217">
        <f>D30+D31</f>
        <v>4075804242</v>
      </c>
      <c r="E32" s="249">
        <f>D32/C32</f>
        <v>1.0390888632207507</v>
      </c>
      <c r="F32" s="219"/>
      <c r="G32" s="519" t="s">
        <v>127</v>
      </c>
      <c r="H32" s="519"/>
      <c r="I32" s="220">
        <f>I30+I31</f>
        <v>4709295925</v>
      </c>
      <c r="J32" s="220">
        <f>J30+J31</f>
        <v>5071172677</v>
      </c>
      <c r="K32" s="248">
        <f>J32/I32</f>
        <v>1.0768430690623885</v>
      </c>
    </row>
    <row r="33" spans="1:11" ht="16.5" thickBot="1" x14ac:dyDescent="0.3">
      <c r="A33" s="61"/>
      <c r="B33" s="61"/>
      <c r="C33" s="69"/>
      <c r="D33" s="69"/>
      <c r="E33" s="66"/>
      <c r="F33" s="62"/>
      <c r="G33" s="61"/>
      <c r="H33" s="61"/>
      <c r="K33" s="51"/>
    </row>
    <row r="34" spans="1:11" s="181" customFormat="1" ht="36" customHeight="1" thickBot="1" x14ac:dyDescent="0.25">
      <c r="A34" s="520" t="s">
        <v>137</v>
      </c>
      <c r="B34" s="520"/>
      <c r="C34" s="221">
        <f>C29+C32</f>
        <v>12670216456</v>
      </c>
      <c r="D34" s="221">
        <f>D29+D32</f>
        <v>13517252080</v>
      </c>
      <c r="E34" s="246">
        <f>D34/C34</f>
        <v>1.0668524982932619</v>
      </c>
      <c r="F34" s="222"/>
      <c r="G34" s="521" t="s">
        <v>138</v>
      </c>
      <c r="H34" s="521"/>
      <c r="I34" s="223">
        <f>I29+I32</f>
        <v>12670216456</v>
      </c>
      <c r="J34" s="223">
        <f>J29+J32</f>
        <v>13517252080</v>
      </c>
      <c r="K34" s="250">
        <f>J34/I34</f>
        <v>1.0668524982932619</v>
      </c>
    </row>
    <row r="35" spans="1:11" ht="15.75" x14ac:dyDescent="0.25">
      <c r="A35" s="71"/>
      <c r="B35" s="71"/>
      <c r="C35" s="67"/>
      <c r="D35" s="67"/>
      <c r="E35" s="66"/>
      <c r="F35" s="72"/>
      <c r="G35" s="65"/>
      <c r="H35" s="65"/>
      <c r="I35" s="65"/>
      <c r="J35" s="65"/>
      <c r="K35" s="51"/>
    </row>
    <row r="36" spans="1:11" ht="15.75" x14ac:dyDescent="0.25">
      <c r="A36" s="73"/>
      <c r="B36" s="65"/>
      <c r="C36" s="67"/>
      <c r="D36" s="67"/>
      <c r="E36" s="66"/>
      <c r="F36" s="72"/>
      <c r="G36" s="467"/>
      <c r="H36" s="467"/>
      <c r="I36" s="70"/>
      <c r="J36" s="70"/>
      <c r="K36" s="51"/>
    </row>
    <row r="37" spans="1:11" x14ac:dyDescent="0.2">
      <c r="A37" s="52"/>
      <c r="B37" s="52"/>
      <c r="C37" s="52"/>
      <c r="D37" s="52"/>
      <c r="E37" s="93"/>
      <c r="F37" s="68"/>
      <c r="G37" s="68"/>
      <c r="H37" s="68"/>
      <c r="I37" s="411"/>
      <c r="J37" s="68"/>
    </row>
    <row r="38" spans="1:11" x14ac:dyDescent="0.2">
      <c r="A38" s="52"/>
      <c r="B38" s="52"/>
      <c r="C38" s="52"/>
      <c r="D38" s="52"/>
      <c r="E38" s="94"/>
      <c r="F38" s="68"/>
      <c r="G38" s="68"/>
      <c r="H38" s="411"/>
      <c r="I38" s="68"/>
      <c r="J38" s="68"/>
    </row>
    <row r="39" spans="1:11" x14ac:dyDescent="0.2">
      <c r="A39" s="68"/>
      <c r="B39" s="68"/>
      <c r="C39" s="68"/>
      <c r="D39" s="68"/>
      <c r="E39" s="93"/>
      <c r="F39" s="68"/>
      <c r="G39" s="68"/>
      <c r="H39" s="411"/>
      <c r="I39" s="68"/>
      <c r="J39" s="68"/>
    </row>
    <row r="40" spans="1:11" x14ac:dyDescent="0.2">
      <c r="A40" s="68"/>
      <c r="B40" s="68"/>
      <c r="C40" s="68"/>
      <c r="D40" s="68"/>
      <c r="E40" s="93"/>
      <c r="F40" s="68"/>
      <c r="G40" s="68"/>
      <c r="H40" s="68"/>
      <c r="I40" s="68"/>
      <c r="J40" s="68"/>
    </row>
    <row r="41" spans="1:11" x14ac:dyDescent="0.2">
      <c r="A41" s="68"/>
      <c r="B41" s="68"/>
      <c r="C41" s="68"/>
      <c r="D41" s="68"/>
      <c r="E41" s="93"/>
      <c r="F41" s="68"/>
      <c r="G41" s="68"/>
      <c r="H41" s="68"/>
      <c r="I41" s="68"/>
      <c r="J41" s="68"/>
    </row>
    <row r="42" spans="1:11" x14ac:dyDescent="0.2">
      <c r="A42" s="68"/>
      <c r="B42" s="68"/>
      <c r="C42" s="68"/>
      <c r="D42" s="68"/>
      <c r="E42" s="93"/>
      <c r="F42" s="68"/>
      <c r="G42" s="68"/>
      <c r="H42" s="68"/>
      <c r="I42" s="68"/>
      <c r="J42" s="68"/>
    </row>
    <row r="43" spans="1:11" x14ac:dyDescent="0.2">
      <c r="A43" s="68"/>
      <c r="B43" s="68"/>
      <c r="C43" s="68"/>
      <c r="D43" s="68"/>
      <c r="E43" s="93"/>
      <c r="F43" s="68"/>
      <c r="G43" s="68"/>
      <c r="H43" s="68"/>
      <c r="I43" s="68"/>
      <c r="J43" s="68"/>
    </row>
    <row r="44" spans="1:11" x14ac:dyDescent="0.2">
      <c r="A44" s="68"/>
      <c r="B44" s="68"/>
      <c r="C44" s="68"/>
      <c r="D44" s="68"/>
      <c r="E44" s="93"/>
      <c r="F44" s="68"/>
      <c r="G44" s="68"/>
      <c r="H44" s="68"/>
      <c r="I44" s="68"/>
      <c r="J44" s="68"/>
    </row>
    <row r="45" spans="1:11" x14ac:dyDescent="0.2">
      <c r="A45" s="68"/>
      <c r="B45" s="68"/>
      <c r="C45" s="68"/>
      <c r="D45" s="68"/>
      <c r="E45" s="93"/>
      <c r="F45" s="68"/>
      <c r="G45" s="68"/>
      <c r="H45" s="68"/>
      <c r="I45" s="68"/>
      <c r="J45" s="68"/>
    </row>
    <row r="46" spans="1:11" x14ac:dyDescent="0.2">
      <c r="A46" s="68"/>
      <c r="B46" s="68"/>
      <c r="C46" s="68"/>
      <c r="D46" s="68"/>
      <c r="E46" s="93"/>
      <c r="F46" s="68"/>
      <c r="G46" s="68"/>
      <c r="H46" s="68"/>
      <c r="I46" s="68"/>
      <c r="J46" s="68"/>
    </row>
    <row r="47" spans="1:11" x14ac:dyDescent="0.2">
      <c r="A47" s="68"/>
      <c r="B47" s="68"/>
      <c r="C47" s="68"/>
      <c r="D47" s="68"/>
      <c r="E47" s="93"/>
      <c r="F47" s="68"/>
      <c r="G47" s="68"/>
      <c r="H47" s="68"/>
      <c r="I47" s="68"/>
      <c r="J47" s="68"/>
    </row>
    <row r="48" spans="1:11" x14ac:dyDescent="0.2">
      <c r="A48" s="68"/>
      <c r="B48" s="68"/>
      <c r="C48" s="68"/>
      <c r="D48" s="68"/>
      <c r="E48" s="93"/>
      <c r="F48" s="68"/>
      <c r="G48" s="68"/>
      <c r="H48" s="68"/>
      <c r="I48" s="68"/>
      <c r="J48" s="68"/>
    </row>
    <row r="49" spans="1:10" x14ac:dyDescent="0.2">
      <c r="A49" s="68"/>
      <c r="B49" s="68"/>
      <c r="C49" s="68"/>
      <c r="D49" s="68"/>
      <c r="E49" s="93"/>
      <c r="F49" s="68"/>
      <c r="G49" s="68"/>
      <c r="H49" s="68"/>
      <c r="I49" s="68"/>
      <c r="J49" s="68"/>
    </row>
    <row r="50" spans="1:10" x14ac:dyDescent="0.2">
      <c r="A50" s="68"/>
      <c r="B50" s="68"/>
      <c r="C50" s="68"/>
      <c r="D50" s="68"/>
      <c r="E50" s="93"/>
      <c r="F50" s="68"/>
      <c r="G50" s="68"/>
      <c r="H50" s="68"/>
      <c r="I50" s="68"/>
      <c r="J50" s="68"/>
    </row>
    <row r="51" spans="1:10" x14ac:dyDescent="0.2">
      <c r="A51" s="68"/>
      <c r="B51" s="68"/>
      <c r="C51" s="68"/>
      <c r="D51" s="68"/>
      <c r="E51" s="93"/>
      <c r="F51" s="68"/>
      <c r="G51" s="68"/>
      <c r="H51" s="68"/>
      <c r="I51" s="68"/>
      <c r="J51" s="68"/>
    </row>
    <row r="52" spans="1:10" x14ac:dyDescent="0.2">
      <c r="A52" s="68"/>
      <c r="B52" s="68"/>
      <c r="C52" s="68"/>
      <c r="D52" s="68"/>
      <c r="E52" s="93"/>
      <c r="F52" s="68"/>
      <c r="G52" s="68"/>
      <c r="H52" s="68"/>
      <c r="I52" s="68"/>
      <c r="J52" s="68"/>
    </row>
    <row r="53" spans="1:10" x14ac:dyDescent="0.2">
      <c r="A53" s="68"/>
      <c r="B53" s="68"/>
      <c r="C53" s="68"/>
      <c r="D53" s="68"/>
      <c r="E53" s="93"/>
      <c r="F53" s="68"/>
      <c r="G53" s="68"/>
      <c r="H53" s="68"/>
      <c r="I53" s="68"/>
      <c r="J53" s="68"/>
    </row>
    <row r="54" spans="1:10" x14ac:dyDescent="0.2">
      <c r="A54" s="68"/>
      <c r="B54" s="68"/>
      <c r="C54" s="68"/>
      <c r="D54" s="68"/>
      <c r="E54" s="93"/>
      <c r="F54" s="68"/>
      <c r="G54" s="68"/>
      <c r="H54" s="68"/>
      <c r="I54" s="68"/>
      <c r="J54" s="68"/>
    </row>
    <row r="55" spans="1:10" x14ac:dyDescent="0.2">
      <c r="A55" s="68"/>
      <c r="B55" s="68"/>
      <c r="C55" s="68"/>
      <c r="D55" s="68"/>
      <c r="E55" s="93"/>
      <c r="F55" s="68"/>
      <c r="G55" s="68"/>
      <c r="H55" s="68"/>
      <c r="I55" s="68"/>
      <c r="J55" s="68"/>
    </row>
    <row r="56" spans="1:10" x14ac:dyDescent="0.2">
      <c r="A56" s="68"/>
      <c r="B56" s="68"/>
      <c r="C56" s="68"/>
      <c r="D56" s="68"/>
      <c r="E56" s="93"/>
      <c r="F56" s="68"/>
      <c r="G56" s="68"/>
      <c r="H56" s="68"/>
      <c r="I56" s="68"/>
      <c r="J56" s="68"/>
    </row>
    <row r="57" spans="1:10" x14ac:dyDescent="0.2">
      <c r="A57" s="68"/>
      <c r="B57" s="68"/>
      <c r="C57" s="68"/>
      <c r="D57" s="68"/>
      <c r="E57" s="93"/>
      <c r="F57" s="68"/>
      <c r="G57" s="68"/>
      <c r="H57" s="68"/>
      <c r="I57" s="68"/>
      <c r="J57" s="68"/>
    </row>
    <row r="58" spans="1:10" x14ac:dyDescent="0.2">
      <c r="A58" s="68"/>
      <c r="B58" s="68"/>
      <c r="C58" s="68"/>
      <c r="D58" s="68"/>
      <c r="E58" s="93"/>
      <c r="F58" s="68"/>
      <c r="G58" s="68"/>
      <c r="H58" s="68"/>
      <c r="I58" s="68"/>
      <c r="J58" s="68"/>
    </row>
    <row r="59" spans="1:10" x14ac:dyDescent="0.2">
      <c r="A59" s="68"/>
      <c r="B59" s="68"/>
      <c r="C59" s="68"/>
      <c r="D59" s="68"/>
      <c r="E59" s="93"/>
      <c r="F59" s="68"/>
      <c r="G59" s="68"/>
      <c r="H59" s="68"/>
      <c r="I59" s="68"/>
      <c r="J59" s="68"/>
    </row>
    <row r="60" spans="1:10" x14ac:dyDescent="0.2">
      <c r="A60" s="68"/>
      <c r="B60" s="68"/>
      <c r="C60" s="68"/>
      <c r="D60" s="68"/>
      <c r="E60" s="93"/>
      <c r="F60" s="68"/>
      <c r="G60" s="68"/>
      <c r="H60" s="68"/>
      <c r="I60" s="68"/>
      <c r="J60" s="68"/>
    </row>
    <row r="61" spans="1:10" x14ac:dyDescent="0.2">
      <c r="A61" s="68"/>
      <c r="B61" s="68"/>
      <c r="C61" s="68"/>
      <c r="D61" s="68"/>
      <c r="E61" s="93"/>
      <c r="F61" s="68"/>
      <c r="G61" s="68"/>
      <c r="H61" s="68"/>
      <c r="I61" s="68"/>
      <c r="J61" s="68"/>
    </row>
    <row r="62" spans="1:10" x14ac:dyDescent="0.2">
      <c r="A62" s="68"/>
      <c r="B62" s="68"/>
      <c r="C62" s="68"/>
      <c r="D62" s="68"/>
      <c r="E62" s="93"/>
      <c r="F62" s="68"/>
      <c r="G62" s="68"/>
      <c r="H62" s="68"/>
      <c r="I62" s="68"/>
      <c r="J62" s="68"/>
    </row>
    <row r="63" spans="1:10" x14ac:dyDescent="0.2">
      <c r="A63" s="68"/>
      <c r="B63" s="68"/>
      <c r="C63" s="68"/>
      <c r="D63" s="68"/>
      <c r="E63" s="93"/>
      <c r="F63" s="68"/>
      <c r="G63" s="68"/>
      <c r="H63" s="68"/>
      <c r="I63" s="68"/>
      <c r="J63" s="68"/>
    </row>
    <row r="64" spans="1:10" x14ac:dyDescent="0.2">
      <c r="A64" s="68"/>
      <c r="B64" s="68"/>
      <c r="C64" s="68"/>
      <c r="D64" s="68"/>
      <c r="E64" s="93"/>
      <c r="F64" s="68"/>
      <c r="G64" s="68"/>
      <c r="H64" s="68"/>
      <c r="I64" s="68"/>
      <c r="J64" s="68"/>
    </row>
    <row r="65" spans="1:10" x14ac:dyDescent="0.2">
      <c r="A65" s="68"/>
      <c r="B65" s="68"/>
      <c r="C65" s="68"/>
      <c r="D65" s="68"/>
      <c r="E65" s="93"/>
      <c r="F65" s="68"/>
      <c r="G65" s="68"/>
      <c r="H65" s="68"/>
      <c r="I65" s="68"/>
      <c r="J65" s="68"/>
    </row>
    <row r="66" spans="1:10" x14ac:dyDescent="0.2">
      <c r="A66" s="68"/>
      <c r="B66" s="68"/>
      <c r="C66" s="68"/>
      <c r="D66" s="68"/>
      <c r="E66" s="93"/>
      <c r="F66" s="68"/>
      <c r="G66" s="68"/>
      <c r="H66" s="68"/>
      <c r="I66" s="68"/>
      <c r="J66" s="68"/>
    </row>
    <row r="67" spans="1:10" x14ac:dyDescent="0.2">
      <c r="A67" s="68"/>
      <c r="B67" s="68"/>
      <c r="C67" s="68"/>
      <c r="D67" s="68"/>
      <c r="E67" s="93"/>
      <c r="F67" s="68"/>
      <c r="G67" s="68"/>
      <c r="H67" s="68"/>
      <c r="I67" s="68"/>
      <c r="J67" s="68"/>
    </row>
    <row r="68" spans="1:10" x14ac:dyDescent="0.2">
      <c r="A68" s="68"/>
      <c r="B68" s="68"/>
      <c r="C68" s="68"/>
      <c r="D68" s="68"/>
      <c r="E68" s="93"/>
      <c r="F68" s="68"/>
      <c r="G68" s="68"/>
      <c r="H68" s="68"/>
      <c r="I68" s="68"/>
      <c r="J68" s="68"/>
    </row>
    <row r="69" spans="1:10" x14ac:dyDescent="0.2">
      <c r="A69" s="68"/>
      <c r="B69" s="68"/>
      <c r="C69" s="68"/>
      <c r="D69" s="68"/>
      <c r="E69" s="93"/>
      <c r="F69" s="68"/>
      <c r="G69" s="68"/>
      <c r="H69" s="68"/>
      <c r="I69" s="68"/>
      <c r="J69" s="68"/>
    </row>
    <row r="70" spans="1:10" x14ac:dyDescent="0.2">
      <c r="A70" s="68"/>
      <c r="B70" s="68"/>
      <c r="C70" s="68"/>
      <c r="D70" s="68"/>
      <c r="E70" s="93"/>
      <c r="F70" s="68"/>
      <c r="G70" s="68"/>
      <c r="H70" s="68"/>
      <c r="I70" s="68"/>
      <c r="J70" s="68"/>
    </row>
    <row r="71" spans="1:10" x14ac:dyDescent="0.2">
      <c r="A71" s="68"/>
      <c r="B71" s="68"/>
      <c r="C71" s="68"/>
      <c r="D71" s="68"/>
      <c r="E71" s="93"/>
      <c r="F71" s="68"/>
      <c r="G71" s="68"/>
      <c r="H71" s="68"/>
      <c r="I71" s="68"/>
      <c r="J71" s="68"/>
    </row>
    <row r="72" spans="1:10" x14ac:dyDescent="0.2">
      <c r="A72" s="68"/>
      <c r="B72" s="68"/>
      <c r="C72" s="68"/>
      <c r="D72" s="68"/>
      <c r="E72" s="93"/>
      <c r="F72" s="68"/>
      <c r="G72" s="68"/>
      <c r="H72" s="68"/>
      <c r="I72" s="68"/>
      <c r="J72" s="68"/>
    </row>
    <row r="73" spans="1:10" x14ac:dyDescent="0.2">
      <c r="A73" s="68"/>
      <c r="B73" s="68"/>
      <c r="C73" s="68"/>
      <c r="D73" s="68"/>
      <c r="E73" s="93"/>
      <c r="F73" s="68"/>
      <c r="G73" s="68"/>
      <c r="H73" s="68"/>
      <c r="I73" s="68"/>
      <c r="J73" s="68"/>
    </row>
    <row r="74" spans="1:10" x14ac:dyDescent="0.2">
      <c r="A74" s="68"/>
      <c r="B74" s="68"/>
      <c r="C74" s="68"/>
      <c r="D74" s="68"/>
      <c r="E74" s="93"/>
      <c r="F74" s="68"/>
      <c r="G74" s="68"/>
      <c r="H74" s="68"/>
      <c r="I74" s="68"/>
      <c r="J74" s="68"/>
    </row>
    <row r="75" spans="1:10" x14ac:dyDescent="0.2">
      <c r="A75" s="68"/>
      <c r="B75" s="68"/>
      <c r="C75" s="68"/>
      <c r="D75" s="68"/>
      <c r="E75" s="93"/>
      <c r="F75" s="68"/>
      <c r="G75" s="68"/>
      <c r="H75" s="68"/>
      <c r="I75" s="68"/>
      <c r="J75" s="68"/>
    </row>
    <row r="76" spans="1:10" x14ac:dyDescent="0.2">
      <c r="A76" s="68"/>
      <c r="B76" s="68"/>
      <c r="C76" s="68"/>
      <c r="D76" s="68"/>
      <c r="E76" s="93"/>
      <c r="F76" s="68"/>
      <c r="G76" s="68"/>
      <c r="H76" s="68"/>
      <c r="I76" s="68"/>
      <c r="J76" s="68"/>
    </row>
    <row r="77" spans="1:10" x14ac:dyDescent="0.2">
      <c r="A77" s="68"/>
      <c r="B77" s="68"/>
      <c r="C77" s="68"/>
      <c r="D77" s="68"/>
      <c r="E77" s="93"/>
      <c r="F77" s="68"/>
      <c r="G77" s="68"/>
      <c r="H77" s="68"/>
      <c r="I77" s="68"/>
      <c r="J77" s="68"/>
    </row>
  </sheetData>
  <mergeCells count="17">
    <mergeCell ref="A32:B32"/>
    <mergeCell ref="G32:H32"/>
    <mergeCell ref="A34:B34"/>
    <mergeCell ref="G34:H34"/>
    <mergeCell ref="A21:B21"/>
    <mergeCell ref="G21:H21"/>
    <mergeCell ref="A27:B27"/>
    <mergeCell ref="G27:H27"/>
    <mergeCell ref="A29:B29"/>
    <mergeCell ref="G29:H29"/>
    <mergeCell ref="A31:B31"/>
    <mergeCell ref="A1:K1"/>
    <mergeCell ref="A2:K2"/>
    <mergeCell ref="A3:K3"/>
    <mergeCell ref="A4:K4"/>
    <mergeCell ref="A5:B5"/>
    <mergeCell ref="G5:H5"/>
  </mergeCells>
  <printOptions horizontalCentered="1"/>
  <pageMargins left="0.51181102362204722" right="0.11811023622047245" top="0.15748031496062992" bottom="0.15748031496062992" header="0.31496062992125984" footer="0.31496062992125984"/>
  <pageSetup paperSize="9" scale="71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opLeftCell="A154" zoomScale="150" zoomScaleNormal="150" zoomScaleSheetLayoutView="100" workbookViewId="0">
      <selection activeCell="F159" sqref="F159"/>
    </sheetView>
  </sheetViews>
  <sheetFormatPr defaultRowHeight="15.75" x14ac:dyDescent="0.25"/>
  <cols>
    <col min="1" max="1" width="4.5703125" style="5" customWidth="1"/>
    <col min="2" max="2" width="3.28515625" style="5" customWidth="1"/>
    <col min="3" max="3" width="4.28515625" style="50" customWidth="1"/>
    <col min="4" max="4" width="93.5703125" style="5" customWidth="1"/>
    <col min="5" max="6" width="14.7109375" style="5" customWidth="1"/>
    <col min="7" max="8" width="15.7109375" style="5" customWidth="1"/>
    <col min="9" max="9" width="9.140625" style="13" customWidth="1"/>
    <col min="10" max="16384" width="9.140625" style="13"/>
  </cols>
  <sheetData>
    <row r="1" spans="1:8" x14ac:dyDescent="0.25">
      <c r="A1" s="533" t="s">
        <v>183</v>
      </c>
      <c r="B1" s="533"/>
      <c r="C1" s="533"/>
      <c r="D1" s="533"/>
      <c r="E1" s="533"/>
      <c r="F1" s="533"/>
      <c r="G1" s="533"/>
      <c r="H1" s="533"/>
    </row>
    <row r="2" spans="1:8" x14ac:dyDescent="0.25">
      <c r="A2" s="534" t="s">
        <v>99</v>
      </c>
      <c r="B2" s="534"/>
      <c r="C2" s="534"/>
      <c r="D2" s="534"/>
      <c r="E2" s="534"/>
      <c r="F2" s="534"/>
      <c r="G2" s="534"/>
      <c r="H2" s="534"/>
    </row>
    <row r="3" spans="1:8" x14ac:dyDescent="0.25">
      <c r="A3" s="534" t="str">
        <f>'1'!A3:K3</f>
        <v>2025. év</v>
      </c>
      <c r="B3" s="535"/>
      <c r="C3" s="535"/>
      <c r="D3" s="535"/>
      <c r="E3" s="535"/>
      <c r="F3" s="535"/>
      <c r="G3" s="535"/>
      <c r="H3" s="535"/>
    </row>
    <row r="4" spans="1:8" ht="12.75" x14ac:dyDescent="0.2">
      <c r="A4" s="536" t="s">
        <v>158</v>
      </c>
      <c r="B4" s="536"/>
      <c r="C4" s="536"/>
      <c r="D4" s="536"/>
      <c r="E4" s="536"/>
      <c r="F4" s="536"/>
      <c r="G4" s="536"/>
      <c r="H4" s="536"/>
    </row>
    <row r="5" spans="1:8" s="31" customFormat="1" x14ac:dyDescent="0.25">
      <c r="A5" s="6"/>
      <c r="B5" s="6"/>
      <c r="C5" s="6"/>
      <c r="D5" s="104"/>
      <c r="E5" s="537" t="s">
        <v>40</v>
      </c>
      <c r="F5" s="538"/>
      <c r="G5" s="539" t="s">
        <v>41</v>
      </c>
      <c r="H5" s="538"/>
    </row>
    <row r="6" spans="1:8" s="31" customFormat="1" x14ac:dyDescent="0.25">
      <c r="A6" s="6"/>
      <c r="B6" s="6"/>
      <c r="C6" s="6"/>
      <c r="D6" s="104"/>
      <c r="E6" s="133" t="s">
        <v>318</v>
      </c>
      <c r="F6" s="278" t="s">
        <v>426</v>
      </c>
      <c r="G6" s="133" t="str">
        <f>E6</f>
        <v>2024. évi</v>
      </c>
      <c r="H6" s="120" t="str">
        <f>F6</f>
        <v>2025. évi</v>
      </c>
    </row>
    <row r="7" spans="1:8" s="31" customFormat="1" ht="16.5" thickBot="1" x14ac:dyDescent="0.3">
      <c r="A7" s="6"/>
      <c r="B7" s="6"/>
      <c r="C7" s="6"/>
      <c r="D7" s="104"/>
      <c r="E7" s="345" t="s">
        <v>1</v>
      </c>
      <c r="F7" s="346" t="s">
        <v>1</v>
      </c>
      <c r="G7" s="347" t="s">
        <v>1</v>
      </c>
      <c r="H7" s="349" t="str">
        <f>F7</f>
        <v>terv</v>
      </c>
    </row>
    <row r="8" spans="1:8" s="31" customFormat="1" ht="14.25" customHeight="1" x14ac:dyDescent="0.25">
      <c r="A8" s="136" t="s">
        <v>28</v>
      </c>
      <c r="B8" s="113" t="s">
        <v>67</v>
      </c>
      <c r="C8" s="113"/>
      <c r="D8" s="105"/>
      <c r="E8" s="191"/>
      <c r="F8" s="279"/>
      <c r="G8" s="348">
        <f>G9+G38</f>
        <v>2528403580</v>
      </c>
      <c r="H8" s="191">
        <f>H9+H38</f>
        <v>2691130776</v>
      </c>
    </row>
    <row r="9" spans="1:8" s="31" customFormat="1" ht="14.25" customHeight="1" x14ac:dyDescent="0.25">
      <c r="A9" s="5"/>
      <c r="B9" s="114" t="s">
        <v>12</v>
      </c>
      <c r="C9" s="115" t="s">
        <v>68</v>
      </c>
      <c r="D9" s="106"/>
      <c r="E9" s="124"/>
      <c r="F9" s="280"/>
      <c r="G9" s="124">
        <f>G10+G18+G23+G31+G34+G36</f>
        <v>2354400403</v>
      </c>
      <c r="H9" s="124">
        <f>H10+H18+H23+H31+H34+H36</f>
        <v>2516358185</v>
      </c>
    </row>
    <row r="10" spans="1:8" s="90" customFormat="1" ht="14.25" customHeight="1" x14ac:dyDescent="0.25">
      <c r="A10" s="116"/>
      <c r="B10" s="116"/>
      <c r="C10" s="117" t="s">
        <v>43</v>
      </c>
      <c r="D10" s="107" t="s">
        <v>69</v>
      </c>
      <c r="E10" s="125"/>
      <c r="F10" s="281"/>
      <c r="G10" s="134">
        <f>SUM(G11:G17)</f>
        <v>728931246</v>
      </c>
      <c r="H10" s="134">
        <f>SUM(H11:H17)</f>
        <v>733134915</v>
      </c>
    </row>
    <row r="11" spans="1:8" s="90" customFormat="1" ht="14.25" customHeight="1" x14ac:dyDescent="0.25">
      <c r="A11" s="116"/>
      <c r="B11" s="116"/>
      <c r="C11" s="117"/>
      <c r="D11" s="108" t="s">
        <v>52</v>
      </c>
      <c r="E11" s="125"/>
      <c r="F11" s="281"/>
      <c r="G11" s="128">
        <v>370115304</v>
      </c>
      <c r="H11" s="128">
        <v>370115304</v>
      </c>
    </row>
    <row r="12" spans="1:8" s="90" customFormat="1" ht="14.25" customHeight="1" x14ac:dyDescent="0.25">
      <c r="A12" s="116"/>
      <c r="B12" s="116"/>
      <c r="C12" s="117"/>
      <c r="D12" s="108" t="s">
        <v>237</v>
      </c>
      <c r="E12" s="125"/>
      <c r="F12" s="281"/>
      <c r="G12" s="128">
        <v>289186992</v>
      </c>
      <c r="H12" s="128">
        <v>289186992</v>
      </c>
    </row>
    <row r="13" spans="1:8" s="90" customFormat="1" ht="14.25" customHeight="1" x14ac:dyDescent="0.25">
      <c r="A13" s="116"/>
      <c r="B13" s="116"/>
      <c r="C13" s="117"/>
      <c r="D13" s="108" t="s">
        <v>337</v>
      </c>
      <c r="E13" s="125"/>
      <c r="F13" s="281"/>
      <c r="G13" s="128">
        <v>69330800</v>
      </c>
      <c r="H13" s="128">
        <v>68916400</v>
      </c>
    </row>
    <row r="14" spans="1:8" s="90" customFormat="1" ht="14.25" customHeight="1" x14ac:dyDescent="0.25">
      <c r="A14" s="116"/>
      <c r="B14" s="116"/>
      <c r="C14" s="117"/>
      <c r="D14" s="108" t="s">
        <v>322</v>
      </c>
      <c r="E14" s="125"/>
      <c r="F14" s="281"/>
      <c r="G14" s="128">
        <v>288150</v>
      </c>
      <c r="H14" s="128">
        <v>283050</v>
      </c>
    </row>
    <row r="15" spans="1:8" s="90" customFormat="1" ht="14.25" customHeight="1" x14ac:dyDescent="0.25">
      <c r="A15" s="116"/>
      <c r="B15" s="116"/>
      <c r="C15" s="117"/>
      <c r="D15" s="108" t="s">
        <v>53</v>
      </c>
      <c r="E15" s="125"/>
      <c r="F15" s="281"/>
      <c r="G15" s="128">
        <v>10000</v>
      </c>
      <c r="H15" s="128">
        <v>0</v>
      </c>
    </row>
    <row r="16" spans="1:8" s="90" customFormat="1" ht="14.25" customHeight="1" x14ac:dyDescent="0.25">
      <c r="A16" s="116"/>
      <c r="B16" s="116"/>
      <c r="C16" s="117"/>
      <c r="D16" s="108" t="s">
        <v>473</v>
      </c>
      <c r="E16" s="127"/>
      <c r="F16" s="111"/>
      <c r="G16" s="128">
        <v>0</v>
      </c>
      <c r="H16" s="128">
        <v>4633169</v>
      </c>
    </row>
    <row r="17" spans="1:8" s="90" customFormat="1" ht="14.25" customHeight="1" x14ac:dyDescent="0.25">
      <c r="A17" s="116"/>
      <c r="B17" s="116"/>
      <c r="C17" s="117"/>
      <c r="D17" s="108"/>
      <c r="E17" s="125"/>
      <c r="F17" s="281"/>
      <c r="G17" s="128"/>
      <c r="H17" s="128"/>
    </row>
    <row r="18" spans="1:8" s="90" customFormat="1" ht="14.25" customHeight="1" x14ac:dyDescent="0.25">
      <c r="A18" s="116"/>
      <c r="B18" s="116"/>
      <c r="C18" s="117" t="s">
        <v>44</v>
      </c>
      <c r="D18" s="107" t="s">
        <v>70</v>
      </c>
      <c r="E18" s="125"/>
      <c r="F18" s="281"/>
      <c r="G18" s="134">
        <f>SUM(G19:G22)</f>
        <v>698486064</v>
      </c>
      <c r="H18" s="134">
        <f>SUM(H19:H22)</f>
        <v>801413916</v>
      </c>
    </row>
    <row r="19" spans="1:8" s="90" customFormat="1" ht="14.25" customHeight="1" x14ac:dyDescent="0.25">
      <c r="A19" s="116"/>
      <c r="B19" s="116"/>
      <c r="C19" s="117"/>
      <c r="D19" s="108" t="s">
        <v>50</v>
      </c>
      <c r="E19" s="127"/>
      <c r="F19" s="111"/>
      <c r="G19" s="135">
        <v>92392464</v>
      </c>
      <c r="H19" s="135">
        <v>92047716</v>
      </c>
    </row>
    <row r="20" spans="1:8" s="31" customFormat="1" ht="14.25" customHeight="1" x14ac:dyDescent="0.25">
      <c r="A20" s="5"/>
      <c r="B20" s="5"/>
      <c r="C20" s="118"/>
      <c r="D20" s="108" t="s">
        <v>261</v>
      </c>
      <c r="E20" s="127"/>
      <c r="F20" s="111"/>
      <c r="G20" s="135">
        <v>580375600</v>
      </c>
      <c r="H20" s="135">
        <v>679942600</v>
      </c>
    </row>
    <row r="21" spans="1:8" s="31" customFormat="1" ht="14.25" customHeight="1" x14ac:dyDescent="0.25">
      <c r="A21" s="5"/>
      <c r="B21" s="5"/>
      <c r="C21" s="118"/>
      <c r="D21" s="108" t="s">
        <v>238</v>
      </c>
      <c r="E21" s="127"/>
      <c r="F21" s="111"/>
      <c r="G21" s="135">
        <v>25718000</v>
      </c>
      <c r="H21" s="135">
        <v>29423600</v>
      </c>
    </row>
    <row r="22" spans="1:8" s="31" customFormat="1" ht="14.25" customHeight="1" x14ac:dyDescent="0.25">
      <c r="A22" s="5"/>
      <c r="B22" s="5"/>
      <c r="C22" s="118"/>
      <c r="D22" s="108"/>
      <c r="E22" s="127"/>
      <c r="F22" s="111"/>
      <c r="G22" s="135"/>
      <c r="H22" s="135"/>
    </row>
    <row r="23" spans="1:8" s="90" customFormat="1" ht="14.25" customHeight="1" x14ac:dyDescent="0.25">
      <c r="A23" s="116"/>
      <c r="B23" s="116"/>
      <c r="C23" s="117" t="s">
        <v>45</v>
      </c>
      <c r="D23" s="107" t="s">
        <v>147</v>
      </c>
      <c r="E23" s="125"/>
      <c r="F23" s="281"/>
      <c r="G23" s="134">
        <f>SUM(G24:G30)</f>
        <v>872187000</v>
      </c>
      <c r="H23" s="134">
        <f>SUM(H24:H30)</f>
        <v>927340785</v>
      </c>
    </row>
    <row r="24" spans="1:8" s="31" customFormat="1" ht="14.25" customHeight="1" x14ac:dyDescent="0.25">
      <c r="A24" s="5"/>
      <c r="B24" s="5"/>
      <c r="C24" s="50"/>
      <c r="D24" s="108" t="s">
        <v>239</v>
      </c>
      <c r="E24" s="127"/>
      <c r="F24" s="111"/>
      <c r="G24" s="128">
        <v>61777520</v>
      </c>
      <c r="H24" s="128">
        <v>71664800</v>
      </c>
    </row>
    <row r="25" spans="1:8" s="31" customFormat="1" ht="14.25" customHeight="1" x14ac:dyDescent="0.25">
      <c r="A25" s="5"/>
      <c r="B25" s="5"/>
      <c r="C25" s="50"/>
      <c r="D25" s="108" t="s">
        <v>240</v>
      </c>
      <c r="E25" s="127"/>
      <c r="F25" s="111"/>
      <c r="G25" s="128">
        <v>78575120</v>
      </c>
      <c r="H25" s="128">
        <v>80808540</v>
      </c>
    </row>
    <row r="26" spans="1:8" s="31" customFormat="1" ht="14.25" customHeight="1" x14ac:dyDescent="0.25">
      <c r="A26" s="5"/>
      <c r="B26" s="5"/>
      <c r="C26" s="50"/>
      <c r="D26" s="108" t="s">
        <v>323</v>
      </c>
      <c r="E26" s="127"/>
      <c r="F26" s="111"/>
      <c r="G26" s="128">
        <v>31275520</v>
      </c>
      <c r="H26" s="128">
        <v>32186875</v>
      </c>
    </row>
    <row r="27" spans="1:8" s="31" customFormat="1" ht="14.25" customHeight="1" x14ac:dyDescent="0.25">
      <c r="A27" s="5"/>
      <c r="B27" s="5"/>
      <c r="C27" s="50"/>
      <c r="D27" s="108" t="s">
        <v>170</v>
      </c>
      <c r="E27" s="127"/>
      <c r="F27" s="111"/>
      <c r="G27" s="128">
        <v>192133050</v>
      </c>
      <c r="H27" s="128">
        <v>227101550</v>
      </c>
    </row>
    <row r="28" spans="1:8" s="31" customFormat="1" ht="14.25" customHeight="1" x14ac:dyDescent="0.25">
      <c r="A28" s="5"/>
      <c r="B28" s="5"/>
      <c r="C28" s="50"/>
      <c r="D28" s="108" t="s">
        <v>157</v>
      </c>
      <c r="E28" s="127"/>
      <c r="F28" s="111"/>
      <c r="G28" s="128">
        <v>271228700</v>
      </c>
      <c r="H28" s="128">
        <v>281002600</v>
      </c>
    </row>
    <row r="29" spans="1:8" s="31" customFormat="1" ht="14.25" customHeight="1" x14ac:dyDescent="0.25">
      <c r="A29" s="5"/>
      <c r="B29" s="5"/>
      <c r="C29" s="50"/>
      <c r="D29" s="108" t="s">
        <v>338</v>
      </c>
      <c r="E29" s="127"/>
      <c r="F29" s="111"/>
      <c r="G29" s="128">
        <v>237197090</v>
      </c>
      <c r="H29" s="128">
        <v>234576420</v>
      </c>
    </row>
    <row r="30" spans="1:8" s="31" customFormat="1" ht="14.25" customHeight="1" x14ac:dyDescent="0.25">
      <c r="A30" s="5"/>
      <c r="B30" s="5"/>
      <c r="C30" s="50"/>
      <c r="D30" s="108"/>
      <c r="E30" s="127"/>
      <c r="F30" s="111"/>
      <c r="G30" s="128"/>
      <c r="H30" s="128"/>
    </row>
    <row r="31" spans="1:8" s="90" customFormat="1" ht="14.25" customHeight="1" x14ac:dyDescent="0.25">
      <c r="A31" s="116"/>
      <c r="B31" s="116"/>
      <c r="C31" s="117" t="s">
        <v>46</v>
      </c>
      <c r="D31" s="107" t="s">
        <v>71</v>
      </c>
      <c r="E31" s="125"/>
      <c r="F31" s="281"/>
      <c r="G31" s="134">
        <f>SUM(G32:G33)</f>
        <v>54796093</v>
      </c>
      <c r="H31" s="134">
        <f>SUM(H32:H33)</f>
        <v>54468569</v>
      </c>
    </row>
    <row r="32" spans="1:8" s="31" customFormat="1" ht="14.25" customHeight="1" x14ac:dyDescent="0.25">
      <c r="A32" s="5"/>
      <c r="B32" s="5"/>
      <c r="C32" s="50"/>
      <c r="D32" s="108" t="s">
        <v>324</v>
      </c>
      <c r="E32" s="127"/>
      <c r="F32" s="111"/>
      <c r="G32" s="128">
        <v>54796093</v>
      </c>
      <c r="H32" s="128">
        <v>54468569</v>
      </c>
    </row>
    <row r="33" spans="1:10" s="31" customFormat="1" ht="14.25" customHeight="1" x14ac:dyDescent="0.25">
      <c r="A33" s="5"/>
      <c r="B33" s="5"/>
      <c r="C33" s="50"/>
      <c r="D33" s="108"/>
      <c r="E33" s="127"/>
      <c r="F33" s="111"/>
      <c r="G33" s="128"/>
      <c r="H33" s="128"/>
    </row>
    <row r="34" spans="1:10" s="90" customFormat="1" ht="14.25" customHeight="1" x14ac:dyDescent="0.25">
      <c r="A34" s="116"/>
      <c r="B34" s="116"/>
      <c r="C34" s="117" t="s">
        <v>47</v>
      </c>
      <c r="D34" s="107" t="s">
        <v>112</v>
      </c>
      <c r="E34" s="125"/>
      <c r="F34" s="281"/>
      <c r="G34" s="134">
        <v>0</v>
      </c>
      <c r="H34" s="134">
        <f>SUM(H35:H36)</f>
        <v>0</v>
      </c>
    </row>
    <row r="35" spans="1:10" s="90" customFormat="1" ht="14.25" customHeight="1" x14ac:dyDescent="0.25">
      <c r="A35" s="116"/>
      <c r="B35" s="116"/>
      <c r="C35" s="117"/>
      <c r="D35" s="108"/>
      <c r="E35" s="125"/>
      <c r="F35" s="281"/>
      <c r="G35" s="128"/>
      <c r="H35" s="128"/>
    </row>
    <row r="36" spans="1:10" s="90" customFormat="1" ht="14.25" customHeight="1" x14ac:dyDescent="0.25">
      <c r="A36" s="116"/>
      <c r="B36" s="116"/>
      <c r="C36" s="117" t="s">
        <v>48</v>
      </c>
      <c r="D36" s="107" t="s">
        <v>113</v>
      </c>
      <c r="E36" s="125"/>
      <c r="F36" s="281"/>
      <c r="G36" s="134">
        <v>0</v>
      </c>
      <c r="H36" s="134">
        <v>0</v>
      </c>
    </row>
    <row r="37" spans="1:10" s="90" customFormat="1" ht="14.25" customHeight="1" x14ac:dyDescent="0.25">
      <c r="A37" s="116"/>
      <c r="B37" s="116"/>
      <c r="C37" s="117"/>
      <c r="D37" s="79"/>
      <c r="E37" s="125"/>
      <c r="F37" s="281"/>
      <c r="G37" s="77"/>
      <c r="H37" s="77"/>
      <c r="I37" s="34"/>
      <c r="J37" s="34"/>
    </row>
    <row r="38" spans="1:10" s="31" customFormat="1" ht="14.25" customHeight="1" x14ac:dyDescent="0.25">
      <c r="A38" s="5"/>
      <c r="B38" s="114" t="s">
        <v>14</v>
      </c>
      <c r="C38" s="119" t="s">
        <v>72</v>
      </c>
      <c r="D38" s="109"/>
      <c r="E38" s="124"/>
      <c r="F38" s="280"/>
      <c r="G38" s="124">
        <f>SUM(G39:G50)</f>
        <v>174003177</v>
      </c>
      <c r="H38" s="413">
        <f>SUM(H39:H50)</f>
        <v>174772591</v>
      </c>
      <c r="I38" s="508"/>
      <c r="J38" s="34"/>
    </row>
    <row r="39" spans="1:10" s="31" customFormat="1" ht="14.25" customHeight="1" x14ac:dyDescent="0.25">
      <c r="A39" s="5"/>
      <c r="B39" s="5"/>
      <c r="C39" s="50"/>
      <c r="D39" s="111" t="s">
        <v>31</v>
      </c>
      <c r="E39" s="128"/>
      <c r="F39" s="200"/>
      <c r="G39" s="360">
        <v>83101846</v>
      </c>
      <c r="H39" s="360">
        <v>83396721</v>
      </c>
      <c r="I39" s="508"/>
      <c r="J39" s="34"/>
    </row>
    <row r="40" spans="1:10" s="31" customFormat="1" ht="14.25" customHeight="1" x14ac:dyDescent="0.25">
      <c r="A40" s="5"/>
      <c r="B40" s="5"/>
      <c r="C40" s="50"/>
      <c r="D40" s="111" t="s">
        <v>479</v>
      </c>
      <c r="E40" s="128"/>
      <c r="F40" s="200"/>
      <c r="G40" s="360">
        <v>0</v>
      </c>
      <c r="H40" s="128">
        <v>3000000</v>
      </c>
      <c r="I40" s="34"/>
      <c r="J40" s="34"/>
    </row>
    <row r="41" spans="1:10" s="31" customFormat="1" ht="14.25" customHeight="1" x14ac:dyDescent="0.25">
      <c r="A41" s="5"/>
      <c r="B41" s="5"/>
      <c r="C41" s="50"/>
      <c r="D41" s="110" t="s">
        <v>172</v>
      </c>
      <c r="E41" s="127"/>
      <c r="F41" s="111"/>
      <c r="G41" s="128">
        <v>40377600</v>
      </c>
      <c r="H41" s="128">
        <v>50373000</v>
      </c>
    </row>
    <row r="42" spans="1:10" s="31" customFormat="1" ht="14.25" customHeight="1" x14ac:dyDescent="0.25">
      <c r="A42" s="5"/>
      <c r="B42" s="5"/>
      <c r="C42" s="50"/>
      <c r="D42" s="110" t="s">
        <v>368</v>
      </c>
      <c r="E42" s="127"/>
      <c r="F42" s="111"/>
      <c r="G42" s="128">
        <v>5871000</v>
      </c>
      <c r="H42" s="128">
        <v>15360000</v>
      </c>
    </row>
    <row r="43" spans="1:10" s="31" customFormat="1" ht="14.25" customHeight="1" x14ac:dyDescent="0.25">
      <c r="A43" s="5"/>
      <c r="B43" s="5"/>
      <c r="C43" s="50"/>
      <c r="D43" s="110" t="s">
        <v>327</v>
      </c>
      <c r="E43" s="127"/>
      <c r="F43" s="111"/>
      <c r="G43" s="128">
        <v>13790246</v>
      </c>
      <c r="H43" s="128">
        <v>14215870</v>
      </c>
    </row>
    <row r="44" spans="1:10" s="31" customFormat="1" ht="14.25" customHeight="1" x14ac:dyDescent="0.25">
      <c r="A44" s="5"/>
      <c r="B44" s="5"/>
      <c r="C44" s="50"/>
      <c r="D44" s="110" t="s">
        <v>315</v>
      </c>
      <c r="E44" s="428"/>
      <c r="F44" s="111"/>
      <c r="G44" s="128">
        <v>2132000</v>
      </c>
      <c r="H44" s="128">
        <v>0</v>
      </c>
    </row>
    <row r="45" spans="1:10" s="31" customFormat="1" ht="14.25" customHeight="1" x14ac:dyDescent="0.25">
      <c r="A45" s="5"/>
      <c r="B45" s="5"/>
      <c r="C45" s="50"/>
      <c r="D45" s="110" t="s">
        <v>325</v>
      </c>
      <c r="E45" s="428"/>
      <c r="F45" s="111"/>
      <c r="G45" s="128">
        <v>3444000</v>
      </c>
      <c r="H45" s="128">
        <v>0</v>
      </c>
    </row>
    <row r="46" spans="1:10" s="31" customFormat="1" ht="14.25" customHeight="1" x14ac:dyDescent="0.25">
      <c r="A46" s="5"/>
      <c r="B46" s="5"/>
      <c r="C46" s="50"/>
      <c r="D46" s="110" t="s">
        <v>342</v>
      </c>
      <c r="E46" s="428"/>
      <c r="F46" s="111"/>
      <c r="G46" s="128">
        <v>17970000</v>
      </c>
      <c r="H46" s="128">
        <v>0</v>
      </c>
    </row>
    <row r="47" spans="1:10" s="31" customFormat="1" ht="14.25" customHeight="1" x14ac:dyDescent="0.25">
      <c r="A47" s="5"/>
      <c r="B47" s="5"/>
      <c r="C47" s="50"/>
      <c r="D47" s="110" t="s">
        <v>416</v>
      </c>
      <c r="E47" s="428"/>
      <c r="F47" s="111"/>
      <c r="G47" s="128">
        <v>7316485</v>
      </c>
      <c r="H47" s="128">
        <v>2493000</v>
      </c>
    </row>
    <row r="48" spans="1:10" s="31" customFormat="1" ht="14.25" customHeight="1" x14ac:dyDescent="0.25">
      <c r="A48" s="5"/>
      <c r="B48" s="5"/>
      <c r="C48" s="50"/>
      <c r="D48" s="110" t="s">
        <v>434</v>
      </c>
      <c r="E48" s="428"/>
      <c r="F48" s="111"/>
      <c r="G48" s="128">
        <v>0</v>
      </c>
      <c r="H48" s="128">
        <v>5435000</v>
      </c>
    </row>
    <row r="49" spans="1:8" s="31" customFormat="1" ht="14.25" customHeight="1" x14ac:dyDescent="0.25">
      <c r="A49" s="5"/>
      <c r="B49" s="5"/>
      <c r="C49" s="50"/>
      <c r="D49" s="110" t="s">
        <v>435</v>
      </c>
      <c r="E49" s="428"/>
      <c r="F49" s="111"/>
      <c r="G49" s="128">
        <v>0</v>
      </c>
      <c r="H49" s="128">
        <v>499000</v>
      </c>
    </row>
    <row r="50" spans="1:8" s="31" customFormat="1" ht="14.25" customHeight="1" x14ac:dyDescent="0.25">
      <c r="A50" s="5"/>
      <c r="B50" s="5"/>
      <c r="C50" s="50"/>
      <c r="D50" s="110"/>
      <c r="E50" s="127"/>
      <c r="F50" s="111"/>
      <c r="G50" s="128"/>
      <c r="H50" s="128"/>
    </row>
    <row r="51" spans="1:8" s="31" customFormat="1" ht="14.25" customHeight="1" x14ac:dyDescent="0.25">
      <c r="A51" s="136" t="s">
        <v>35</v>
      </c>
      <c r="B51" s="113" t="s">
        <v>73</v>
      </c>
      <c r="C51" s="113"/>
      <c r="D51" s="105"/>
      <c r="E51" s="121">
        <f>E52+E54</f>
        <v>49196850</v>
      </c>
      <c r="F51" s="282">
        <f>F52+F54</f>
        <v>21907500</v>
      </c>
      <c r="G51" s="122"/>
      <c r="H51" s="122"/>
    </row>
    <row r="52" spans="1:8" s="31" customFormat="1" ht="14.25" customHeight="1" x14ac:dyDescent="0.25">
      <c r="A52" s="5"/>
      <c r="B52" s="114" t="s">
        <v>12</v>
      </c>
      <c r="C52" s="115" t="s">
        <v>123</v>
      </c>
      <c r="D52" s="106"/>
      <c r="E52" s="123"/>
      <c r="F52" s="280"/>
      <c r="G52" s="124"/>
      <c r="H52" s="124"/>
    </row>
    <row r="53" spans="1:8" s="36" customFormat="1" ht="14.25" customHeight="1" x14ac:dyDescent="0.25">
      <c r="A53" s="4"/>
      <c r="B53" s="4"/>
      <c r="C53" s="118"/>
      <c r="D53" s="108"/>
      <c r="E53" s="128"/>
      <c r="F53" s="200"/>
      <c r="G53" s="128"/>
      <c r="H53" s="415"/>
    </row>
    <row r="54" spans="1:8" s="31" customFormat="1" ht="14.25" customHeight="1" x14ac:dyDescent="0.25">
      <c r="A54" s="5"/>
      <c r="B54" s="114" t="s">
        <v>14</v>
      </c>
      <c r="C54" s="115" t="s">
        <v>74</v>
      </c>
      <c r="D54" s="106"/>
      <c r="E54" s="123">
        <f>SUM(E55:E57)</f>
        <v>49196850</v>
      </c>
      <c r="F54" s="280">
        <f>SUM(F55:F57)</f>
        <v>21907500</v>
      </c>
      <c r="G54" s="359"/>
      <c r="H54" s="124"/>
    </row>
    <row r="55" spans="1:8" s="36" customFormat="1" ht="15.75" customHeight="1" x14ac:dyDescent="0.25">
      <c r="A55" s="4"/>
      <c r="B55" s="4"/>
      <c r="C55" s="118"/>
      <c r="D55" s="110" t="s">
        <v>417</v>
      </c>
      <c r="E55" s="488">
        <v>196850</v>
      </c>
      <c r="F55" s="447">
        <v>0</v>
      </c>
      <c r="G55" s="128"/>
      <c r="H55" s="128"/>
    </row>
    <row r="56" spans="1:8" s="36" customFormat="1" ht="15.75" customHeight="1" x14ac:dyDescent="0.25">
      <c r="A56" s="4"/>
      <c r="B56" s="4"/>
      <c r="C56" s="118"/>
      <c r="D56" s="110" t="s">
        <v>421</v>
      </c>
      <c r="E56" s="488">
        <v>49000000</v>
      </c>
      <c r="F56" s="447">
        <v>21907500</v>
      </c>
      <c r="G56" s="128"/>
      <c r="H56" s="128"/>
    </row>
    <row r="57" spans="1:8" s="36" customFormat="1" ht="14.25" customHeight="1" x14ac:dyDescent="0.25">
      <c r="A57" s="4"/>
      <c r="B57" s="4"/>
      <c r="C57" s="118"/>
      <c r="D57" s="112"/>
      <c r="E57" s="129"/>
      <c r="F57" s="82"/>
      <c r="G57" s="127"/>
      <c r="H57" s="127"/>
    </row>
    <row r="58" spans="1:8" s="31" customFormat="1" ht="14.25" customHeight="1" x14ac:dyDescent="0.25">
      <c r="A58" s="136" t="s">
        <v>36</v>
      </c>
      <c r="B58" s="113" t="s">
        <v>75</v>
      </c>
      <c r="C58" s="113"/>
      <c r="D58" s="105"/>
      <c r="E58" s="121"/>
      <c r="F58" s="282"/>
      <c r="G58" s="122">
        <f>G59+G61+G64+G71</f>
        <v>4990300000</v>
      </c>
      <c r="H58" s="122">
        <f>H59+H61+H64+H71</f>
        <v>5562800000</v>
      </c>
    </row>
    <row r="59" spans="1:8" s="31" customFormat="1" ht="14.25" customHeight="1" x14ac:dyDescent="0.25">
      <c r="A59" s="5"/>
      <c r="B59" s="114" t="s">
        <v>12</v>
      </c>
      <c r="C59" s="115" t="s">
        <v>432</v>
      </c>
      <c r="D59" s="106"/>
      <c r="E59" s="123"/>
      <c r="F59" s="280"/>
      <c r="G59" s="124"/>
      <c r="H59" s="124"/>
    </row>
    <row r="60" spans="1:8" s="36" customFormat="1" ht="14.25" customHeight="1" x14ac:dyDescent="0.25">
      <c r="A60" s="4"/>
      <c r="B60" s="4"/>
      <c r="C60" s="118"/>
      <c r="D60" s="112"/>
      <c r="E60" s="128"/>
      <c r="F60" s="200"/>
      <c r="G60" s="128"/>
      <c r="H60" s="128"/>
    </row>
    <row r="61" spans="1:8" s="31" customFormat="1" ht="14.25" customHeight="1" x14ac:dyDescent="0.25">
      <c r="A61" s="5"/>
      <c r="B61" s="114" t="s">
        <v>14</v>
      </c>
      <c r="C61" s="115" t="s">
        <v>76</v>
      </c>
      <c r="D61" s="106"/>
      <c r="E61" s="123"/>
      <c r="F61" s="280"/>
      <c r="G61" s="124">
        <f>G62</f>
        <v>1600000000</v>
      </c>
      <c r="H61" s="124">
        <f>H62</f>
        <v>1650000000</v>
      </c>
    </row>
    <row r="62" spans="1:8" s="36" customFormat="1" ht="14.25" customHeight="1" x14ac:dyDescent="0.25">
      <c r="A62" s="4"/>
      <c r="B62" s="4"/>
      <c r="C62" s="118"/>
      <c r="D62" s="112" t="s">
        <v>24</v>
      </c>
      <c r="E62" s="128"/>
      <c r="F62" s="200"/>
      <c r="G62" s="128">
        <v>1600000000</v>
      </c>
      <c r="H62" s="128">
        <v>1650000000</v>
      </c>
    </row>
    <row r="63" spans="1:8" s="36" customFormat="1" ht="14.25" customHeight="1" x14ac:dyDescent="0.25">
      <c r="A63" s="4"/>
      <c r="B63" s="4"/>
      <c r="C63" s="118"/>
      <c r="D63" s="112"/>
      <c r="E63" s="128"/>
      <c r="F63" s="200"/>
      <c r="G63" s="128"/>
      <c r="H63" s="128"/>
    </row>
    <row r="64" spans="1:8" s="31" customFormat="1" ht="14.25" customHeight="1" x14ac:dyDescent="0.25">
      <c r="A64" s="5"/>
      <c r="B64" s="114" t="s">
        <v>17</v>
      </c>
      <c r="C64" s="115" t="s">
        <v>77</v>
      </c>
      <c r="D64" s="106"/>
      <c r="E64" s="123"/>
      <c r="F64" s="280"/>
      <c r="G64" s="124">
        <f>G65+G68</f>
        <v>3100000000</v>
      </c>
      <c r="H64" s="124">
        <f>H65+H68</f>
        <v>3600000000</v>
      </c>
    </row>
    <row r="65" spans="1:8" s="90" customFormat="1" ht="14.25" customHeight="1" x14ac:dyDescent="0.25">
      <c r="A65" s="116"/>
      <c r="B65" s="116"/>
      <c r="C65" s="117" t="s">
        <v>43</v>
      </c>
      <c r="D65" s="107" t="s">
        <v>78</v>
      </c>
      <c r="E65" s="125"/>
      <c r="F65" s="281"/>
      <c r="G65" s="134">
        <f>G66</f>
        <v>2600000000</v>
      </c>
      <c r="H65" s="134">
        <f>H66</f>
        <v>3100000000</v>
      </c>
    </row>
    <row r="66" spans="1:8" s="36" customFormat="1" ht="14.25" customHeight="1" x14ac:dyDescent="0.25">
      <c r="A66" s="4"/>
      <c r="B66" s="4"/>
      <c r="C66" s="118"/>
      <c r="D66" s="112" t="s">
        <v>54</v>
      </c>
      <c r="E66" s="128"/>
      <c r="F66" s="200"/>
      <c r="G66" s="128">
        <v>2600000000</v>
      </c>
      <c r="H66" s="128">
        <v>3100000000</v>
      </c>
    </row>
    <row r="67" spans="1:8" s="36" customFormat="1" ht="14.25" customHeight="1" x14ac:dyDescent="0.25">
      <c r="A67" s="4"/>
      <c r="B67" s="4"/>
      <c r="C67" s="118"/>
      <c r="D67" s="112"/>
      <c r="E67" s="128"/>
      <c r="F67" s="200"/>
      <c r="G67" s="128"/>
      <c r="H67" s="128"/>
    </row>
    <row r="68" spans="1:8" s="90" customFormat="1" ht="14.25" customHeight="1" x14ac:dyDescent="0.25">
      <c r="A68" s="116"/>
      <c r="B68" s="116"/>
      <c r="C68" s="117" t="s">
        <v>44</v>
      </c>
      <c r="D68" s="107" t="s">
        <v>79</v>
      </c>
      <c r="E68" s="125"/>
      <c r="F68" s="281"/>
      <c r="G68" s="134">
        <f>SUM(G69:G70)</f>
        <v>500000000</v>
      </c>
      <c r="H68" s="134">
        <f>SUM(H69:H70)</f>
        <v>500000000</v>
      </c>
    </row>
    <row r="69" spans="1:8" s="36" customFormat="1" ht="14.25" customHeight="1" x14ac:dyDescent="0.25">
      <c r="A69" s="4"/>
      <c r="B69" s="4"/>
      <c r="C69" s="118"/>
      <c r="D69" s="112" t="s">
        <v>55</v>
      </c>
      <c r="E69" s="128"/>
      <c r="F69" s="200"/>
      <c r="G69" s="128">
        <v>500000000</v>
      </c>
      <c r="H69" s="128">
        <v>500000000</v>
      </c>
    </row>
    <row r="70" spans="1:8" s="36" customFormat="1" ht="14.25" customHeight="1" x14ac:dyDescent="0.25">
      <c r="A70" s="4"/>
      <c r="B70" s="4"/>
      <c r="C70" s="118"/>
      <c r="D70" s="112"/>
      <c r="E70" s="128"/>
      <c r="F70" s="200"/>
      <c r="G70" s="128"/>
      <c r="H70" s="128"/>
    </row>
    <row r="71" spans="1:8" s="31" customFormat="1" ht="14.25" customHeight="1" x14ac:dyDescent="0.25">
      <c r="A71" s="5"/>
      <c r="B71" s="114" t="s">
        <v>431</v>
      </c>
      <c r="C71" s="115" t="s">
        <v>80</v>
      </c>
      <c r="D71" s="106"/>
      <c r="E71" s="123"/>
      <c r="F71" s="280"/>
      <c r="G71" s="124">
        <f>SUM(G72:G82)</f>
        <v>290300000</v>
      </c>
      <c r="H71" s="124">
        <f>SUM(H72:H82)</f>
        <v>312800000</v>
      </c>
    </row>
    <row r="72" spans="1:8" s="36" customFormat="1" ht="12.95" customHeight="1" x14ac:dyDescent="0.25">
      <c r="A72" s="4"/>
      <c r="B72" s="4"/>
      <c r="C72" s="118"/>
      <c r="D72" s="112" t="s">
        <v>231</v>
      </c>
      <c r="E72" s="128"/>
      <c r="F72" s="200"/>
      <c r="G72" s="128">
        <v>3500000</v>
      </c>
      <c r="H72" s="128">
        <v>2000000</v>
      </c>
    </row>
    <row r="73" spans="1:8" s="36" customFormat="1" ht="12.95" customHeight="1" x14ac:dyDescent="0.25">
      <c r="A73" s="4"/>
      <c r="B73" s="4"/>
      <c r="C73" s="118"/>
      <c r="D73" s="112" t="s">
        <v>262</v>
      </c>
      <c r="E73" s="128"/>
      <c r="F73" s="200"/>
      <c r="G73" s="128">
        <v>800000</v>
      </c>
      <c r="H73" s="128">
        <v>200000</v>
      </c>
    </row>
    <row r="74" spans="1:8" s="36" customFormat="1" ht="14.25" customHeight="1" x14ac:dyDescent="0.25">
      <c r="A74" s="4"/>
      <c r="B74" s="4"/>
      <c r="C74" s="118"/>
      <c r="D74" s="112" t="s">
        <v>175</v>
      </c>
      <c r="E74" s="128"/>
      <c r="F74" s="200"/>
      <c r="G74" s="128">
        <v>30000000</v>
      </c>
      <c r="H74" s="128">
        <v>20000000</v>
      </c>
    </row>
    <row r="75" spans="1:8" s="36" customFormat="1" ht="14.25" customHeight="1" x14ac:dyDescent="0.25">
      <c r="A75" s="4"/>
      <c r="B75" s="4"/>
      <c r="C75" s="118"/>
      <c r="D75" s="112" t="s">
        <v>145</v>
      </c>
      <c r="E75" s="128"/>
      <c r="F75" s="200"/>
      <c r="G75" s="128">
        <v>15000000</v>
      </c>
      <c r="H75" s="128">
        <v>15000000</v>
      </c>
    </row>
    <row r="76" spans="1:8" s="36" customFormat="1" ht="14.25" customHeight="1" x14ac:dyDescent="0.25">
      <c r="A76" s="4"/>
      <c r="B76" s="4"/>
      <c r="C76" s="118"/>
      <c r="D76" s="112" t="s">
        <v>23</v>
      </c>
      <c r="E76" s="128"/>
      <c r="F76" s="200"/>
      <c r="G76" s="128">
        <v>12000000</v>
      </c>
      <c r="H76" s="128">
        <v>11000000</v>
      </c>
    </row>
    <row r="77" spans="1:8" s="36" customFormat="1" ht="14.25" customHeight="1" x14ac:dyDescent="0.25">
      <c r="A77" s="4"/>
      <c r="B77" s="4"/>
      <c r="C77" s="118"/>
      <c r="D77" s="108" t="s">
        <v>16</v>
      </c>
      <c r="E77" s="128"/>
      <c r="F77" s="200"/>
      <c r="G77" s="128">
        <v>166000000</v>
      </c>
      <c r="H77" s="128">
        <v>166000000</v>
      </c>
    </row>
    <row r="78" spans="1:8" s="36" customFormat="1" ht="14.25" customHeight="1" x14ac:dyDescent="0.25">
      <c r="A78" s="4"/>
      <c r="B78" s="4"/>
      <c r="C78" s="118"/>
      <c r="D78" s="108" t="s">
        <v>267</v>
      </c>
      <c r="E78" s="128"/>
      <c r="F78" s="200"/>
      <c r="G78" s="128">
        <v>12000000</v>
      </c>
      <c r="H78" s="128">
        <v>12000000</v>
      </c>
    </row>
    <row r="79" spans="1:8" s="36" customFormat="1" ht="14.25" customHeight="1" x14ac:dyDescent="0.25">
      <c r="A79" s="4"/>
      <c r="B79" s="4"/>
      <c r="C79" s="118"/>
      <c r="D79" s="108" t="s">
        <v>266</v>
      </c>
      <c r="E79" s="128"/>
      <c r="F79" s="200"/>
      <c r="G79" s="128">
        <v>50000000</v>
      </c>
      <c r="H79" s="128">
        <v>50000000</v>
      </c>
    </row>
    <row r="80" spans="1:8" s="36" customFormat="1" ht="14.25" customHeight="1" x14ac:dyDescent="0.25">
      <c r="A80" s="4"/>
      <c r="B80" s="4"/>
      <c r="C80" s="118"/>
      <c r="D80" s="108" t="s">
        <v>268</v>
      </c>
      <c r="E80" s="128"/>
      <c r="F80" s="200"/>
      <c r="G80" s="128">
        <v>1000000</v>
      </c>
      <c r="H80" s="128">
        <v>600000</v>
      </c>
    </row>
    <row r="81" spans="1:8" s="36" customFormat="1" ht="14.25" customHeight="1" x14ac:dyDescent="0.25">
      <c r="A81" s="4"/>
      <c r="B81" s="4"/>
      <c r="C81" s="118"/>
      <c r="D81" s="108" t="s">
        <v>450</v>
      </c>
      <c r="E81" s="128"/>
      <c r="F81" s="200"/>
      <c r="G81" s="128">
        <v>0</v>
      </c>
      <c r="H81" s="128">
        <v>36000000</v>
      </c>
    </row>
    <row r="82" spans="1:8" s="36" customFormat="1" ht="14.25" customHeight="1" x14ac:dyDescent="0.25">
      <c r="A82" s="4"/>
      <c r="B82" s="4"/>
      <c r="C82" s="118"/>
      <c r="D82" s="112"/>
      <c r="E82" s="128"/>
      <c r="F82" s="200"/>
      <c r="G82" s="128"/>
      <c r="H82" s="128"/>
    </row>
    <row r="83" spans="1:8" s="31" customFormat="1" ht="14.25" customHeight="1" x14ac:dyDescent="0.25">
      <c r="A83" s="136" t="s">
        <v>37</v>
      </c>
      <c r="B83" s="113" t="s">
        <v>81</v>
      </c>
      <c r="C83" s="113"/>
      <c r="D83" s="105"/>
      <c r="E83" s="121"/>
      <c r="F83" s="282"/>
      <c r="G83" s="122">
        <f>G84+G87+G103+G106+G111+G121+G123+G125+G128+G130+G132</f>
        <v>1078928029</v>
      </c>
      <c r="H83" s="122">
        <f>H84+H87+H103+H106+H111+H121+H123+H125+H128+H130+H132</f>
        <v>1080224641</v>
      </c>
    </row>
    <row r="84" spans="1:8" s="90" customFormat="1" ht="14.25" customHeight="1" x14ac:dyDescent="0.25">
      <c r="A84" s="116"/>
      <c r="B84" s="116"/>
      <c r="C84" s="117" t="s">
        <v>43</v>
      </c>
      <c r="D84" s="107" t="s">
        <v>100</v>
      </c>
      <c r="E84" s="125"/>
      <c r="F84" s="281"/>
      <c r="G84" s="134">
        <f>SUM(G85:G86)</f>
        <v>850000</v>
      </c>
      <c r="H84" s="134">
        <f>SUM(H85:H86)</f>
        <v>850000</v>
      </c>
    </row>
    <row r="85" spans="1:8" s="36" customFormat="1" ht="14.25" customHeight="1" x14ac:dyDescent="0.25">
      <c r="A85" s="4"/>
      <c r="B85" s="4"/>
      <c r="C85" s="118"/>
      <c r="D85" s="112" t="s">
        <v>292</v>
      </c>
      <c r="E85" s="128"/>
      <c r="F85" s="200"/>
      <c r="G85" s="128">
        <v>850000</v>
      </c>
      <c r="H85" s="128">
        <v>850000</v>
      </c>
    </row>
    <row r="86" spans="1:8" s="90" customFormat="1" ht="14.25" customHeight="1" x14ac:dyDescent="0.25">
      <c r="A86" s="116"/>
      <c r="B86" s="116"/>
      <c r="C86" s="117"/>
      <c r="D86" s="107"/>
      <c r="E86" s="125"/>
      <c r="F86" s="281"/>
      <c r="G86" s="134"/>
      <c r="H86" s="134"/>
    </row>
    <row r="87" spans="1:8" s="90" customFormat="1" ht="14.25" customHeight="1" x14ac:dyDescent="0.25">
      <c r="A87" s="116"/>
      <c r="B87" s="116"/>
      <c r="C87" s="117" t="s">
        <v>44</v>
      </c>
      <c r="D87" s="107" t="s">
        <v>82</v>
      </c>
      <c r="E87" s="125"/>
      <c r="F87" s="281"/>
      <c r="G87" s="131">
        <f>SUM(G88:G102)</f>
        <v>308018920</v>
      </c>
      <c r="H87" s="131">
        <f>SUM(H88:H102)</f>
        <v>401523025</v>
      </c>
    </row>
    <row r="88" spans="1:8" s="36" customFormat="1" ht="14.25" customHeight="1" x14ac:dyDescent="0.25">
      <c r="A88" s="4"/>
      <c r="B88" s="4"/>
      <c r="C88" s="118"/>
      <c r="D88" s="112" t="s">
        <v>13</v>
      </c>
      <c r="E88" s="128"/>
      <c r="F88" s="200"/>
      <c r="G88" s="128">
        <v>5000000</v>
      </c>
      <c r="H88" s="128">
        <v>5000000</v>
      </c>
    </row>
    <row r="89" spans="1:8" s="36" customFormat="1" ht="14.25" customHeight="1" x14ac:dyDescent="0.25">
      <c r="A89" s="4"/>
      <c r="B89" s="4"/>
      <c r="C89" s="118"/>
      <c r="D89" s="112" t="s">
        <v>276</v>
      </c>
      <c r="E89" s="128"/>
      <c r="F89" s="200"/>
      <c r="G89" s="128">
        <v>1200000</v>
      </c>
      <c r="H89" s="128">
        <v>1200000</v>
      </c>
    </row>
    <row r="90" spans="1:8" s="36" customFormat="1" ht="14.25" customHeight="1" x14ac:dyDescent="0.25">
      <c r="A90" s="4"/>
      <c r="B90" s="4"/>
      <c r="C90" s="118"/>
      <c r="D90" s="110" t="s">
        <v>342</v>
      </c>
      <c r="E90" s="128"/>
      <c r="F90" s="200"/>
      <c r="G90" s="128">
        <v>0</v>
      </c>
      <c r="H90" s="128">
        <v>15080000</v>
      </c>
    </row>
    <row r="91" spans="1:8" s="36" customFormat="1" ht="14.25" customHeight="1" x14ac:dyDescent="0.25">
      <c r="A91" s="4"/>
      <c r="B91" s="4"/>
      <c r="C91" s="118"/>
      <c r="D91" s="108" t="s">
        <v>119</v>
      </c>
      <c r="E91" s="127"/>
      <c r="F91" s="111"/>
      <c r="G91" s="128">
        <v>210000000</v>
      </c>
      <c r="H91" s="128">
        <v>230000000</v>
      </c>
    </row>
    <row r="92" spans="1:8" s="90" customFormat="1" ht="14.25" customHeight="1" x14ac:dyDescent="0.25">
      <c r="A92" s="116"/>
      <c r="B92" s="116"/>
      <c r="C92" s="117"/>
      <c r="D92" s="108" t="s">
        <v>211</v>
      </c>
      <c r="E92" s="127"/>
      <c r="F92" s="111"/>
      <c r="G92" s="128">
        <v>30188000</v>
      </c>
      <c r="H92" s="128">
        <v>30188000</v>
      </c>
    </row>
    <row r="93" spans="1:8" s="36" customFormat="1" ht="14.25" customHeight="1" x14ac:dyDescent="0.25">
      <c r="A93" s="4"/>
      <c r="B93" s="4"/>
      <c r="C93" s="118"/>
      <c r="D93" s="108" t="s">
        <v>15</v>
      </c>
      <c r="E93" s="127"/>
      <c r="F93" s="111"/>
      <c r="G93" s="128">
        <v>150000</v>
      </c>
      <c r="H93" s="128">
        <v>0</v>
      </c>
    </row>
    <row r="94" spans="1:8" s="36" customFormat="1" ht="14.25" customHeight="1" x14ac:dyDescent="0.25">
      <c r="A94" s="4"/>
      <c r="B94" s="4"/>
      <c r="C94" s="118"/>
      <c r="D94" s="108" t="s">
        <v>117</v>
      </c>
      <c r="E94" s="125"/>
      <c r="F94" s="281"/>
      <c r="G94" s="128">
        <v>6350000</v>
      </c>
      <c r="H94" s="128">
        <v>6350000</v>
      </c>
    </row>
    <row r="95" spans="1:8" s="36" customFormat="1" ht="14.25" customHeight="1" x14ac:dyDescent="0.25">
      <c r="A95" s="4"/>
      <c r="B95" s="4"/>
      <c r="C95" s="118"/>
      <c r="D95" s="108" t="s">
        <v>200</v>
      </c>
      <c r="E95" s="125"/>
      <c r="F95" s="281"/>
      <c r="G95" s="128">
        <v>14759500</v>
      </c>
      <c r="H95" s="128">
        <v>14759500</v>
      </c>
    </row>
    <row r="96" spans="1:8" s="36" customFormat="1" ht="14.25" customHeight="1" x14ac:dyDescent="0.25">
      <c r="A96" s="4"/>
      <c r="B96" s="4"/>
      <c r="C96" s="118"/>
      <c r="D96" s="108" t="s">
        <v>199</v>
      </c>
      <c r="E96" s="127"/>
      <c r="F96" s="111"/>
      <c r="G96" s="128">
        <v>5880000</v>
      </c>
      <c r="H96" s="128">
        <v>6100000</v>
      </c>
    </row>
    <row r="97" spans="1:8" s="36" customFormat="1" ht="14.25" customHeight="1" x14ac:dyDescent="0.25">
      <c r="A97" s="4"/>
      <c r="B97" s="4"/>
      <c r="C97" s="118"/>
      <c r="D97" s="108" t="s">
        <v>346</v>
      </c>
      <c r="E97" s="127"/>
      <c r="F97" s="111"/>
      <c r="G97" s="128">
        <v>2920000</v>
      </c>
      <c r="H97" s="128">
        <v>0</v>
      </c>
    </row>
    <row r="98" spans="1:8" s="36" customFormat="1" ht="14.25" customHeight="1" x14ac:dyDescent="0.25">
      <c r="A98" s="4"/>
      <c r="B98" s="4"/>
      <c r="C98" s="118"/>
      <c r="D98" s="108" t="s">
        <v>328</v>
      </c>
      <c r="E98" s="127"/>
      <c r="F98" s="111"/>
      <c r="G98" s="128">
        <v>2916420</v>
      </c>
      <c r="H98" s="128">
        <v>7845525</v>
      </c>
    </row>
    <row r="99" spans="1:8" s="36" customFormat="1" ht="14.25" customHeight="1" x14ac:dyDescent="0.25">
      <c r="A99" s="4"/>
      <c r="B99" s="4"/>
      <c r="C99" s="118"/>
      <c r="D99" s="108" t="s">
        <v>363</v>
      </c>
      <c r="E99" s="127"/>
      <c r="F99" s="111"/>
      <c r="G99" s="128">
        <v>1655000</v>
      </c>
      <c r="H99" s="128">
        <v>0</v>
      </c>
    </row>
    <row r="100" spans="1:8" s="36" customFormat="1" ht="14.25" customHeight="1" x14ac:dyDescent="0.25">
      <c r="A100" s="4"/>
      <c r="B100" s="4"/>
      <c r="C100" s="118"/>
      <c r="D100" s="108" t="s">
        <v>22</v>
      </c>
      <c r="E100" s="127"/>
      <c r="F100" s="111"/>
      <c r="G100" s="128">
        <v>27000000</v>
      </c>
      <c r="H100" s="128">
        <v>22000000</v>
      </c>
    </row>
    <row r="101" spans="1:8" s="36" customFormat="1" ht="14.25" customHeight="1" x14ac:dyDescent="0.25">
      <c r="A101" s="4"/>
      <c r="B101" s="4"/>
      <c r="C101" s="118"/>
      <c r="D101" s="108" t="s">
        <v>437</v>
      </c>
      <c r="E101" s="127"/>
      <c r="F101" s="111"/>
      <c r="G101" s="126">
        <v>0</v>
      </c>
      <c r="H101" s="128">
        <v>63000000</v>
      </c>
    </row>
    <row r="102" spans="1:8" s="36" customFormat="1" ht="14.25" customHeight="1" x14ac:dyDescent="0.25">
      <c r="A102" s="4"/>
      <c r="B102" s="4"/>
      <c r="C102" s="118"/>
      <c r="D102" s="108"/>
      <c r="E102" s="127"/>
      <c r="F102" s="111"/>
      <c r="G102" s="210"/>
      <c r="H102" s="128"/>
    </row>
    <row r="103" spans="1:8" s="90" customFormat="1" ht="14.25" customHeight="1" x14ac:dyDescent="0.25">
      <c r="A103" s="116"/>
      <c r="B103" s="116"/>
      <c r="C103" s="117" t="s">
        <v>45</v>
      </c>
      <c r="D103" s="107" t="s">
        <v>83</v>
      </c>
      <c r="E103" s="125"/>
      <c r="F103" s="125"/>
      <c r="G103" s="283">
        <f>G104</f>
        <v>38000000</v>
      </c>
      <c r="H103" s="134">
        <f>H104</f>
        <v>39500000</v>
      </c>
    </row>
    <row r="104" spans="1:8" s="90" customFormat="1" ht="14.25" customHeight="1" x14ac:dyDescent="0.25">
      <c r="A104" s="116"/>
      <c r="B104" s="116"/>
      <c r="C104" s="117"/>
      <c r="D104" s="112" t="s">
        <v>27</v>
      </c>
      <c r="E104" s="125"/>
      <c r="F104" s="364"/>
      <c r="G104" s="210">
        <v>38000000</v>
      </c>
      <c r="H104" s="128">
        <v>39500000</v>
      </c>
    </row>
    <row r="105" spans="1:8" s="90" customFormat="1" ht="14.25" customHeight="1" x14ac:dyDescent="0.25">
      <c r="A105" s="116"/>
      <c r="B105" s="116"/>
      <c r="C105" s="117"/>
      <c r="D105" s="112"/>
      <c r="E105" s="125"/>
      <c r="F105" s="125"/>
      <c r="G105" s="210"/>
      <c r="H105" s="128"/>
    </row>
    <row r="106" spans="1:8" s="90" customFormat="1" ht="14.25" customHeight="1" x14ac:dyDescent="0.25">
      <c r="A106" s="116"/>
      <c r="B106" s="116"/>
      <c r="C106" s="117" t="s">
        <v>46</v>
      </c>
      <c r="D106" s="107" t="s">
        <v>84</v>
      </c>
      <c r="E106" s="125"/>
      <c r="F106" s="125"/>
      <c r="G106" s="283">
        <f>SUM(G107:G110)</f>
        <v>7800000</v>
      </c>
      <c r="H106" s="134">
        <f>SUM(H107:H110)</f>
        <v>21700000</v>
      </c>
    </row>
    <row r="107" spans="1:8" s="90" customFormat="1" ht="14.25" customHeight="1" x14ac:dyDescent="0.25">
      <c r="A107" s="116"/>
      <c r="B107" s="116"/>
      <c r="C107" s="117"/>
      <c r="D107" s="108" t="s">
        <v>243</v>
      </c>
      <c r="E107" s="127"/>
      <c r="F107" s="111"/>
      <c r="G107" s="128">
        <v>5700000</v>
      </c>
      <c r="H107" s="128">
        <v>5700000</v>
      </c>
    </row>
    <row r="108" spans="1:8" s="90" customFormat="1" ht="14.25" customHeight="1" x14ac:dyDescent="0.25">
      <c r="A108" s="116"/>
      <c r="B108" s="116"/>
      <c r="C108" s="117"/>
      <c r="D108" s="108" t="s">
        <v>436</v>
      </c>
      <c r="E108" s="127"/>
      <c r="F108" s="111"/>
      <c r="G108" s="128">
        <v>2100000</v>
      </c>
      <c r="H108" s="128">
        <v>13000000</v>
      </c>
    </row>
    <row r="109" spans="1:8" s="90" customFormat="1" ht="14.25" customHeight="1" x14ac:dyDescent="0.25">
      <c r="A109" s="116"/>
      <c r="B109" s="116"/>
      <c r="C109" s="117"/>
      <c r="D109" s="108" t="s">
        <v>15</v>
      </c>
      <c r="E109" s="127"/>
      <c r="F109" s="111"/>
      <c r="G109" s="128">
        <v>0</v>
      </c>
      <c r="H109" s="128">
        <v>3000000</v>
      </c>
    </row>
    <row r="110" spans="1:8" s="90" customFormat="1" ht="14.25" customHeight="1" x14ac:dyDescent="0.25">
      <c r="A110" s="116"/>
      <c r="B110" s="116"/>
      <c r="C110" s="117"/>
      <c r="D110" s="108"/>
      <c r="E110" s="125"/>
      <c r="F110" s="281"/>
      <c r="G110" s="128"/>
      <c r="H110" s="128"/>
    </row>
    <row r="111" spans="1:8" s="90" customFormat="1" ht="14.25" customHeight="1" x14ac:dyDescent="0.25">
      <c r="A111" s="116"/>
      <c r="B111" s="116"/>
      <c r="C111" s="117" t="s">
        <v>47</v>
      </c>
      <c r="D111" s="107" t="s">
        <v>85</v>
      </c>
      <c r="E111" s="125"/>
      <c r="F111" s="281"/>
      <c r="G111" s="134">
        <f>SUM(G112:G120)</f>
        <v>68039371</v>
      </c>
      <c r="H111" s="134">
        <f>SUM(H112:H120)</f>
        <v>79382000</v>
      </c>
    </row>
    <row r="112" spans="1:8" s="90" customFormat="1" ht="14.25" customHeight="1" x14ac:dyDescent="0.25">
      <c r="A112" s="116"/>
      <c r="B112" s="116"/>
      <c r="C112" s="117"/>
      <c r="D112" s="108" t="s">
        <v>249</v>
      </c>
      <c r="E112" s="127"/>
      <c r="F112" s="111"/>
      <c r="G112" s="126">
        <v>19960630</v>
      </c>
      <c r="H112" s="126">
        <v>22283000</v>
      </c>
    </row>
    <row r="113" spans="1:8" s="90" customFormat="1" ht="14.25" customHeight="1" x14ac:dyDescent="0.25">
      <c r="A113" s="116"/>
      <c r="B113" s="116"/>
      <c r="C113" s="117"/>
      <c r="D113" s="108" t="s">
        <v>171</v>
      </c>
      <c r="E113" s="127"/>
      <c r="F113" s="111"/>
      <c r="G113" s="126">
        <v>19566929</v>
      </c>
      <c r="H113" s="126">
        <v>23050000</v>
      </c>
    </row>
    <row r="114" spans="1:8" s="90" customFormat="1" ht="14.25" customHeight="1" x14ac:dyDescent="0.25">
      <c r="A114" s="116"/>
      <c r="B114" s="116"/>
      <c r="C114" s="117"/>
      <c r="D114" s="108" t="s">
        <v>332</v>
      </c>
      <c r="E114" s="127"/>
      <c r="F114" s="111"/>
      <c r="G114" s="126">
        <v>17007875</v>
      </c>
      <c r="H114" s="126">
        <v>18030000</v>
      </c>
    </row>
    <row r="115" spans="1:8" s="90" customFormat="1" ht="14.25" customHeight="1" x14ac:dyDescent="0.25">
      <c r="A115" s="116"/>
      <c r="B115" s="116"/>
      <c r="C115" s="117"/>
      <c r="D115" s="108" t="s">
        <v>30</v>
      </c>
      <c r="E115" s="127"/>
      <c r="F115" s="111"/>
      <c r="G115" s="126">
        <v>4921260</v>
      </c>
      <c r="H115" s="126">
        <v>4650000</v>
      </c>
    </row>
    <row r="116" spans="1:8" s="90" customFormat="1" ht="14.25" customHeight="1" x14ac:dyDescent="0.25">
      <c r="A116" s="116"/>
      <c r="B116" s="116"/>
      <c r="C116" s="117"/>
      <c r="D116" s="108" t="s">
        <v>333</v>
      </c>
      <c r="E116" s="127"/>
      <c r="F116" s="111"/>
      <c r="G116" s="126">
        <v>2952756</v>
      </c>
      <c r="H116" s="126">
        <v>2400000</v>
      </c>
    </row>
    <row r="117" spans="1:8" s="90" customFormat="1" ht="14.25" customHeight="1" x14ac:dyDescent="0.25">
      <c r="A117" s="116"/>
      <c r="B117" s="116"/>
      <c r="C117" s="117"/>
      <c r="D117" s="108" t="s">
        <v>277</v>
      </c>
      <c r="E117" s="127"/>
      <c r="F117" s="111"/>
      <c r="G117" s="126">
        <v>1661417</v>
      </c>
      <c r="H117" s="126">
        <v>1850000</v>
      </c>
    </row>
    <row r="118" spans="1:8" s="90" customFormat="1" ht="14.25" customHeight="1" x14ac:dyDescent="0.25">
      <c r="A118" s="116"/>
      <c r="B118" s="116"/>
      <c r="C118" s="117"/>
      <c r="D118" s="108" t="s">
        <v>242</v>
      </c>
      <c r="E118" s="127"/>
      <c r="F118" s="111"/>
      <c r="G118" s="126">
        <v>1968504</v>
      </c>
      <c r="H118" s="126">
        <v>1969000</v>
      </c>
    </row>
    <row r="119" spans="1:8" s="90" customFormat="1" ht="14.25" customHeight="1" x14ac:dyDescent="0.25">
      <c r="A119" s="116"/>
      <c r="B119" s="116"/>
      <c r="C119" s="117"/>
      <c r="D119" s="108" t="s">
        <v>438</v>
      </c>
      <c r="E119" s="127"/>
      <c r="F119" s="111"/>
      <c r="G119" s="126">
        <v>0</v>
      </c>
      <c r="H119" s="126">
        <v>5150000</v>
      </c>
    </row>
    <row r="120" spans="1:8" s="90" customFormat="1" ht="14.25" customHeight="1" x14ac:dyDescent="0.25">
      <c r="A120" s="116"/>
      <c r="B120" s="116"/>
      <c r="C120" s="117"/>
      <c r="D120" s="108"/>
      <c r="E120" s="127"/>
      <c r="F120" s="111"/>
      <c r="G120" s="128"/>
      <c r="H120" s="128"/>
    </row>
    <row r="121" spans="1:8" s="90" customFormat="1" ht="14.25" customHeight="1" x14ac:dyDescent="0.25">
      <c r="A121" s="116"/>
      <c r="B121" s="116"/>
      <c r="C121" s="117" t="s">
        <v>48</v>
      </c>
      <c r="D121" s="107" t="s">
        <v>86</v>
      </c>
      <c r="E121" s="125"/>
      <c r="F121" s="281"/>
      <c r="G121" s="134">
        <v>140857738</v>
      </c>
      <c r="H121" s="134">
        <v>166044616</v>
      </c>
    </row>
    <row r="122" spans="1:8" s="90" customFormat="1" ht="14.25" customHeight="1" x14ac:dyDescent="0.25">
      <c r="A122" s="116"/>
      <c r="B122" s="116"/>
      <c r="C122" s="117"/>
      <c r="D122" s="107"/>
      <c r="E122" s="125"/>
      <c r="F122" s="281"/>
      <c r="G122" s="134"/>
      <c r="H122" s="134"/>
    </row>
    <row r="123" spans="1:8" s="90" customFormat="1" ht="14.25" customHeight="1" x14ac:dyDescent="0.25">
      <c r="A123" s="116"/>
      <c r="B123" s="116"/>
      <c r="C123" s="117" t="s">
        <v>49</v>
      </c>
      <c r="D123" s="107" t="s">
        <v>87</v>
      </c>
      <c r="E123" s="125"/>
      <c r="F123" s="281"/>
      <c r="G123" s="134">
        <v>238762000</v>
      </c>
      <c r="H123" s="134">
        <v>143725000</v>
      </c>
    </row>
    <row r="124" spans="1:8" s="90" customFormat="1" ht="14.25" customHeight="1" x14ac:dyDescent="0.25">
      <c r="A124" s="116"/>
      <c r="B124" s="116"/>
      <c r="C124" s="117"/>
      <c r="D124" s="107"/>
      <c r="E124" s="125"/>
      <c r="F124" s="281"/>
      <c r="G124" s="134"/>
      <c r="H124" s="134"/>
    </row>
    <row r="125" spans="1:8" s="90" customFormat="1" ht="14.25" customHeight="1" x14ac:dyDescent="0.25">
      <c r="A125" s="116"/>
      <c r="B125" s="116"/>
      <c r="C125" s="117" t="s">
        <v>63</v>
      </c>
      <c r="D125" s="107" t="s">
        <v>88</v>
      </c>
      <c r="E125" s="125"/>
      <c r="F125" s="281"/>
      <c r="G125" s="134">
        <f>SUM(G126:G126)</f>
        <v>250000000</v>
      </c>
      <c r="H125" s="134">
        <f>SUM(H126:H127)</f>
        <v>200000000</v>
      </c>
    </row>
    <row r="126" spans="1:8" s="90" customFormat="1" ht="14.25" customHeight="1" x14ac:dyDescent="0.25">
      <c r="A126" s="116"/>
      <c r="B126" s="116"/>
      <c r="C126" s="117"/>
      <c r="D126" s="108" t="s">
        <v>287</v>
      </c>
      <c r="E126" s="128"/>
      <c r="F126" s="200"/>
      <c r="G126" s="128">
        <v>250000000</v>
      </c>
      <c r="H126" s="128">
        <v>200000000</v>
      </c>
    </row>
    <row r="127" spans="1:8" s="90" customFormat="1" ht="14.25" customHeight="1" x14ac:dyDescent="0.25">
      <c r="A127" s="116"/>
      <c r="B127" s="116"/>
      <c r="C127" s="117"/>
      <c r="D127" s="108"/>
      <c r="E127" s="128"/>
      <c r="F127" s="200"/>
      <c r="G127" s="128"/>
      <c r="H127" s="128"/>
    </row>
    <row r="128" spans="1:8" s="90" customFormat="1" ht="14.25" customHeight="1" x14ac:dyDescent="0.25">
      <c r="A128" s="116"/>
      <c r="B128" s="116"/>
      <c r="C128" s="117" t="s">
        <v>64</v>
      </c>
      <c r="D128" s="107" t="s">
        <v>89</v>
      </c>
      <c r="E128" s="125"/>
      <c r="F128" s="281"/>
      <c r="G128" s="134">
        <v>0</v>
      </c>
      <c r="H128" s="134">
        <v>0</v>
      </c>
    </row>
    <row r="129" spans="1:8" s="90" customFormat="1" ht="14.25" customHeight="1" x14ac:dyDescent="0.25">
      <c r="A129" s="116"/>
      <c r="B129" s="116"/>
      <c r="C129" s="117"/>
      <c r="D129" s="107"/>
      <c r="E129" s="125"/>
      <c r="F129" s="281"/>
      <c r="G129" s="134"/>
      <c r="H129" s="134"/>
    </row>
    <row r="130" spans="1:8" s="90" customFormat="1" ht="14.25" customHeight="1" x14ac:dyDescent="0.25">
      <c r="A130" s="116"/>
      <c r="B130" s="116"/>
      <c r="C130" s="117" t="s">
        <v>65</v>
      </c>
      <c r="D130" s="107" t="s">
        <v>114</v>
      </c>
      <c r="E130" s="125"/>
      <c r="F130" s="281"/>
      <c r="G130" s="134">
        <v>4000000</v>
      </c>
      <c r="H130" s="134">
        <v>4000000</v>
      </c>
    </row>
    <row r="131" spans="1:8" s="90" customFormat="1" ht="14.25" customHeight="1" x14ac:dyDescent="0.25">
      <c r="A131" s="116"/>
      <c r="B131" s="116"/>
      <c r="C131" s="117"/>
      <c r="D131" s="108"/>
      <c r="E131" s="128"/>
      <c r="F131" s="200"/>
      <c r="G131" s="128"/>
      <c r="H131" s="128"/>
    </row>
    <row r="132" spans="1:8" s="90" customFormat="1" ht="14.25" customHeight="1" x14ac:dyDescent="0.25">
      <c r="A132" s="116"/>
      <c r="B132" s="116"/>
      <c r="C132" s="117" t="s">
        <v>115</v>
      </c>
      <c r="D132" s="107" t="s">
        <v>160</v>
      </c>
      <c r="E132" s="128"/>
      <c r="F132" s="200"/>
      <c r="G132" s="134">
        <f>SUM(G133:G136)</f>
        <v>22600000</v>
      </c>
      <c r="H132" s="134">
        <f>SUM(H133:H136)</f>
        <v>23500000</v>
      </c>
    </row>
    <row r="133" spans="1:8" s="90" customFormat="1" ht="14.25" customHeight="1" x14ac:dyDescent="0.25">
      <c r="A133" s="116"/>
      <c r="B133" s="116"/>
      <c r="C133" s="117"/>
      <c r="D133" s="108" t="s">
        <v>51</v>
      </c>
      <c r="E133" s="125"/>
      <c r="F133" s="281"/>
      <c r="G133" s="128">
        <v>600000</v>
      </c>
      <c r="H133" s="128">
        <v>500000</v>
      </c>
    </row>
    <row r="134" spans="1:8" s="90" customFormat="1" ht="14.25" customHeight="1" x14ac:dyDescent="0.25">
      <c r="A134" s="116"/>
      <c r="B134" s="116"/>
      <c r="C134" s="117"/>
      <c r="D134" s="108" t="s">
        <v>247</v>
      </c>
      <c r="E134" s="127"/>
      <c r="F134" s="111"/>
      <c r="G134" s="128">
        <v>2000000</v>
      </c>
      <c r="H134" s="128">
        <v>3000000</v>
      </c>
    </row>
    <row r="135" spans="1:8" s="90" customFormat="1" ht="14.25" customHeight="1" x14ac:dyDescent="0.25">
      <c r="A135" s="116"/>
      <c r="B135" s="116"/>
      <c r="C135" s="117"/>
      <c r="D135" s="108" t="s">
        <v>474</v>
      </c>
      <c r="E135" s="128"/>
      <c r="F135" s="200"/>
      <c r="G135" s="128">
        <v>20000000</v>
      </c>
      <c r="H135" s="128">
        <v>20000000</v>
      </c>
    </row>
    <row r="136" spans="1:8" s="90" customFormat="1" ht="14.25" customHeight="1" x14ac:dyDescent="0.25">
      <c r="A136" s="116"/>
      <c r="B136" s="116"/>
      <c r="C136" s="117"/>
      <c r="D136" s="108"/>
      <c r="E136" s="128"/>
      <c r="F136" s="200"/>
      <c r="G136" s="128"/>
      <c r="H136" s="128"/>
    </row>
    <row r="137" spans="1:8" s="31" customFormat="1" ht="14.25" customHeight="1" x14ac:dyDescent="0.25">
      <c r="A137" s="136" t="s">
        <v>38</v>
      </c>
      <c r="B137" s="113" t="s">
        <v>90</v>
      </c>
      <c r="C137" s="113"/>
      <c r="D137" s="105"/>
      <c r="E137" s="122">
        <f>E138+E141</f>
        <v>100000000</v>
      </c>
      <c r="F137" s="282">
        <f>F138+F141</f>
        <v>80000000</v>
      </c>
      <c r="G137" s="122"/>
      <c r="H137" s="122"/>
    </row>
    <row r="138" spans="1:8" s="31" customFormat="1" ht="14.25" customHeight="1" x14ac:dyDescent="0.25">
      <c r="A138" s="5"/>
      <c r="B138" s="114" t="s">
        <v>12</v>
      </c>
      <c r="C138" s="115" t="s">
        <v>91</v>
      </c>
      <c r="D138" s="106"/>
      <c r="E138" s="124">
        <f>SUM(E139:E140)</f>
        <v>100000000</v>
      </c>
      <c r="F138" s="280">
        <f>SUM(F139:F140)</f>
        <v>80000000</v>
      </c>
      <c r="G138" s="124"/>
      <c r="H138" s="124"/>
    </row>
    <row r="139" spans="1:8" s="90" customFormat="1" ht="14.25" customHeight="1" x14ac:dyDescent="0.25">
      <c r="A139" s="116"/>
      <c r="B139" s="116"/>
      <c r="C139" s="117"/>
      <c r="D139" s="108" t="s">
        <v>57</v>
      </c>
      <c r="E139" s="360">
        <v>100000000</v>
      </c>
      <c r="F139" s="200">
        <v>80000000</v>
      </c>
      <c r="G139" s="128"/>
      <c r="H139" s="128"/>
    </row>
    <row r="140" spans="1:8" s="90" customFormat="1" ht="14.25" customHeight="1" x14ac:dyDescent="0.25">
      <c r="A140" s="116"/>
      <c r="B140" s="116"/>
      <c r="C140" s="117"/>
      <c r="D140" s="108"/>
      <c r="E140" s="128"/>
      <c r="F140" s="200"/>
      <c r="G140" s="126"/>
      <c r="H140" s="128"/>
    </row>
    <row r="141" spans="1:8" s="90" customFormat="1" ht="14.25" customHeight="1" x14ac:dyDescent="0.25">
      <c r="A141" s="116"/>
      <c r="B141" s="114" t="s">
        <v>14</v>
      </c>
      <c r="C141" s="115" t="s">
        <v>252</v>
      </c>
      <c r="D141" s="106"/>
      <c r="E141" s="124"/>
      <c r="F141" s="280"/>
      <c r="G141" s="124"/>
      <c r="H141" s="124"/>
    </row>
    <row r="142" spans="1:8" s="90" customFormat="1" ht="14.25" customHeight="1" x14ac:dyDescent="0.25">
      <c r="A142" s="116"/>
      <c r="B142" s="116"/>
      <c r="C142" s="117"/>
      <c r="D142" s="108"/>
      <c r="E142" s="128"/>
      <c r="F142" s="200"/>
      <c r="G142" s="126"/>
      <c r="H142" s="128"/>
    </row>
    <row r="143" spans="1:8" s="31" customFormat="1" ht="14.25" customHeight="1" x14ac:dyDescent="0.25">
      <c r="A143" s="136" t="s">
        <v>61</v>
      </c>
      <c r="B143" s="113" t="s">
        <v>92</v>
      </c>
      <c r="C143" s="113"/>
      <c r="D143" s="105"/>
      <c r="E143" s="121"/>
      <c r="F143" s="121"/>
      <c r="G143" s="285">
        <f>G144+G146</f>
        <v>9000</v>
      </c>
      <c r="H143" s="121">
        <f>H144+H146</f>
        <v>4678921</v>
      </c>
    </row>
    <row r="144" spans="1:8" s="31" customFormat="1" ht="14.25" customHeight="1" x14ac:dyDescent="0.25">
      <c r="A144" s="5"/>
      <c r="B144" s="114" t="s">
        <v>12</v>
      </c>
      <c r="C144" s="115" t="s">
        <v>155</v>
      </c>
      <c r="D144" s="106"/>
      <c r="E144" s="123"/>
      <c r="F144" s="123"/>
      <c r="G144" s="284"/>
      <c r="H144" s="124"/>
    </row>
    <row r="145" spans="1:8" s="90" customFormat="1" ht="14.25" customHeight="1" x14ac:dyDescent="0.25">
      <c r="A145" s="116"/>
      <c r="B145" s="116"/>
      <c r="C145" s="117"/>
      <c r="D145" s="108"/>
      <c r="E145" s="128"/>
      <c r="F145" s="128"/>
      <c r="G145" s="210"/>
      <c r="H145" s="128"/>
    </row>
    <row r="146" spans="1:8" s="31" customFormat="1" ht="14.25" customHeight="1" x14ac:dyDescent="0.25">
      <c r="A146" s="5"/>
      <c r="B146" s="114" t="s">
        <v>14</v>
      </c>
      <c r="C146" s="115" t="s">
        <v>146</v>
      </c>
      <c r="D146" s="106"/>
      <c r="E146" s="123"/>
      <c r="F146" s="123"/>
      <c r="G146" s="341">
        <f>SUM(G147:G149)</f>
        <v>9000</v>
      </c>
      <c r="H146" s="124">
        <f>SUM(H147:H149)</f>
        <v>4678921</v>
      </c>
    </row>
    <row r="147" spans="1:8" s="90" customFormat="1" ht="14.25" customHeight="1" x14ac:dyDescent="0.25">
      <c r="A147" s="116"/>
      <c r="B147" s="116"/>
      <c r="C147" s="117"/>
      <c r="D147" s="108" t="s">
        <v>433</v>
      </c>
      <c r="E147" s="128"/>
      <c r="F147" s="200"/>
      <c r="G147" s="126">
        <v>9000</v>
      </c>
      <c r="H147" s="128">
        <v>0</v>
      </c>
    </row>
    <row r="148" spans="1:8" s="90" customFormat="1" ht="14.25" customHeight="1" x14ac:dyDescent="0.25">
      <c r="A148" s="116"/>
      <c r="B148" s="116"/>
      <c r="C148" s="117"/>
      <c r="D148" s="110" t="s">
        <v>512</v>
      </c>
      <c r="E148" s="126"/>
      <c r="F148" s="360"/>
      <c r="G148" s="210">
        <v>0</v>
      </c>
      <c r="H148" s="128">
        <v>4678921</v>
      </c>
    </row>
    <row r="149" spans="1:8" s="90" customFormat="1" ht="14.25" customHeight="1" x14ac:dyDescent="0.25">
      <c r="A149" s="116"/>
      <c r="B149" s="116"/>
      <c r="C149" s="117"/>
      <c r="D149" s="108"/>
      <c r="E149" s="126"/>
      <c r="F149" s="128"/>
      <c r="G149" s="210"/>
      <c r="H149" s="128"/>
    </row>
    <row r="150" spans="1:8" s="31" customFormat="1" ht="14.25" customHeight="1" x14ac:dyDescent="0.25">
      <c r="A150" s="136" t="s">
        <v>62</v>
      </c>
      <c r="B150" s="113" t="s">
        <v>93</v>
      </c>
      <c r="C150" s="113"/>
      <c r="D150" s="105"/>
      <c r="E150" s="121">
        <f>E151+E154</f>
        <v>900000</v>
      </c>
      <c r="F150" s="121">
        <f>F151+F154</f>
        <v>706000</v>
      </c>
      <c r="G150" s="285"/>
      <c r="H150" s="121"/>
    </row>
    <row r="151" spans="1:8" s="31" customFormat="1" ht="14.25" customHeight="1" x14ac:dyDescent="0.25">
      <c r="A151" s="5"/>
      <c r="B151" s="114" t="s">
        <v>12</v>
      </c>
      <c r="C151" s="115" t="s">
        <v>156</v>
      </c>
      <c r="D151" s="106"/>
      <c r="E151" s="123">
        <f>SUM(E152:E153)</f>
        <v>400000</v>
      </c>
      <c r="F151" s="123">
        <f>SUM(F152:F153)</f>
        <v>200000</v>
      </c>
      <c r="G151" s="284"/>
      <c r="H151" s="124"/>
    </row>
    <row r="152" spans="1:8" s="90" customFormat="1" ht="14.25" customHeight="1" x14ac:dyDescent="0.25">
      <c r="A152" s="116"/>
      <c r="B152" s="116"/>
      <c r="C152" s="117"/>
      <c r="D152" s="108" t="s">
        <v>359</v>
      </c>
      <c r="E152" s="128">
        <v>400000</v>
      </c>
      <c r="F152" s="128">
        <v>200000</v>
      </c>
      <c r="G152" s="210"/>
      <c r="H152" s="128"/>
    </row>
    <row r="153" spans="1:8" s="90" customFormat="1" ht="14.25" customHeight="1" x14ac:dyDescent="0.25">
      <c r="A153" s="116"/>
      <c r="B153" s="116"/>
      <c r="C153" s="117"/>
      <c r="D153" s="108"/>
      <c r="E153" s="128"/>
      <c r="F153" s="128"/>
      <c r="G153" s="210"/>
      <c r="H153" s="128"/>
    </row>
    <row r="154" spans="1:8" s="31" customFormat="1" ht="14.25" customHeight="1" x14ac:dyDescent="0.25">
      <c r="A154" s="5"/>
      <c r="B154" s="114" t="s">
        <v>14</v>
      </c>
      <c r="C154" s="115" t="s">
        <v>116</v>
      </c>
      <c r="D154" s="106"/>
      <c r="E154" s="123">
        <f>SUM(E155:E157)</f>
        <v>500000</v>
      </c>
      <c r="F154" s="286">
        <f>SUM(F155:F157)</f>
        <v>506000</v>
      </c>
      <c r="G154" s="284"/>
      <c r="H154" s="124"/>
    </row>
    <row r="155" spans="1:8" s="90" customFormat="1" ht="14.25" customHeight="1" x14ac:dyDescent="0.25">
      <c r="A155" s="116"/>
      <c r="B155" s="116"/>
      <c r="C155" s="117"/>
      <c r="D155" s="108" t="s">
        <v>178</v>
      </c>
      <c r="E155" s="210">
        <v>500000</v>
      </c>
      <c r="F155" s="266">
        <v>500000</v>
      </c>
      <c r="G155" s="128"/>
      <c r="H155" s="128"/>
    </row>
    <row r="156" spans="1:8" s="90" customFormat="1" ht="14.25" customHeight="1" x14ac:dyDescent="0.25">
      <c r="A156" s="116"/>
      <c r="B156" s="116"/>
      <c r="C156" s="117"/>
      <c r="D156" s="507" t="s">
        <v>475</v>
      </c>
      <c r="E156" s="126">
        <v>0</v>
      </c>
      <c r="F156" s="266">
        <v>6000</v>
      </c>
      <c r="G156" s="128"/>
      <c r="H156" s="128"/>
    </row>
    <row r="157" spans="1:8" s="90" customFormat="1" ht="14.25" customHeight="1" thickBot="1" x14ac:dyDescent="0.3">
      <c r="A157" s="116"/>
      <c r="B157" s="116"/>
      <c r="C157" s="117"/>
      <c r="D157" s="448"/>
      <c r="E157" s="126"/>
      <c r="F157" s="200"/>
      <c r="G157" s="128"/>
      <c r="H157" s="128"/>
    </row>
    <row r="158" spans="1:8" s="32" customFormat="1" ht="14.25" customHeight="1" thickBot="1" x14ac:dyDescent="0.3">
      <c r="A158" s="530" t="s">
        <v>60</v>
      </c>
      <c r="B158" s="531"/>
      <c r="C158" s="531"/>
      <c r="D158" s="532"/>
      <c r="E158" s="130">
        <f>E8+E51+E58+E83+E137+E143+E150</f>
        <v>150096850</v>
      </c>
      <c r="F158" s="130">
        <f>F8+F51+F58+F83+F137+F143+F150</f>
        <v>102613500</v>
      </c>
      <c r="G158" s="130">
        <f>G8+G51+G58+G83+G137+G143+G150</f>
        <v>8597640609</v>
      </c>
      <c r="H158" s="130">
        <f>H8+H51+H58+H83+H137+H143+H150</f>
        <v>9338834338</v>
      </c>
    </row>
    <row r="159" spans="1:8" s="31" customFormat="1" ht="14.25" customHeight="1" x14ac:dyDescent="0.25">
      <c r="A159" s="136" t="s">
        <v>66</v>
      </c>
      <c r="B159" s="113" t="s">
        <v>94</v>
      </c>
      <c r="C159" s="113"/>
      <c r="D159" s="105"/>
      <c r="E159" s="121"/>
      <c r="F159" s="287"/>
      <c r="G159" s="121">
        <f t="shared" ref="G159:H159" si="0">G160</f>
        <v>3922478997</v>
      </c>
      <c r="H159" s="121">
        <f t="shared" si="0"/>
        <v>4075804242</v>
      </c>
    </row>
    <row r="160" spans="1:8" s="31" customFormat="1" ht="14.25" customHeight="1" x14ac:dyDescent="0.25">
      <c r="A160" s="5"/>
      <c r="B160" s="114" t="s">
        <v>12</v>
      </c>
      <c r="C160" s="115" t="s">
        <v>95</v>
      </c>
      <c r="D160" s="106"/>
      <c r="E160" s="123"/>
      <c r="F160" s="286"/>
      <c r="G160" s="123">
        <f>G161+G163</f>
        <v>3922478997</v>
      </c>
      <c r="H160" s="123">
        <f>H161+H163</f>
        <v>4075804242</v>
      </c>
    </row>
    <row r="161" spans="1:8" s="90" customFormat="1" ht="14.25" customHeight="1" x14ac:dyDescent="0.25">
      <c r="A161" s="116"/>
      <c r="B161" s="116"/>
      <c r="C161" s="117" t="s">
        <v>43</v>
      </c>
      <c r="D161" s="107" t="s">
        <v>96</v>
      </c>
      <c r="E161" s="131"/>
      <c r="F161" s="288"/>
      <c r="G161" s="131">
        <v>1322478997</v>
      </c>
      <c r="H161" s="131">
        <v>675804242</v>
      </c>
    </row>
    <row r="162" spans="1:8" s="90" customFormat="1" ht="14.25" customHeight="1" x14ac:dyDescent="0.25">
      <c r="A162" s="116"/>
      <c r="B162" s="116"/>
      <c r="C162" s="117"/>
      <c r="D162" s="112"/>
      <c r="E162" s="129"/>
      <c r="F162" s="82"/>
      <c r="G162" s="129"/>
      <c r="H162" s="129"/>
    </row>
    <row r="163" spans="1:8" s="90" customFormat="1" ht="14.25" customHeight="1" x14ac:dyDescent="0.25">
      <c r="A163" s="116"/>
      <c r="B163" s="116"/>
      <c r="C163" s="117" t="s">
        <v>44</v>
      </c>
      <c r="D163" s="107" t="s">
        <v>282</v>
      </c>
      <c r="E163" s="131"/>
      <c r="F163" s="288"/>
      <c r="G163" s="131">
        <v>2600000000</v>
      </c>
      <c r="H163" s="131">
        <v>3400000000</v>
      </c>
    </row>
    <row r="164" spans="1:8" s="90" customFormat="1" ht="14.25" customHeight="1" thickBot="1" x14ac:dyDescent="0.3">
      <c r="A164" s="116"/>
      <c r="B164" s="116"/>
      <c r="C164" s="117"/>
      <c r="D164" s="108"/>
      <c r="E164" s="128"/>
      <c r="F164" s="200"/>
      <c r="G164" s="128"/>
      <c r="H164" s="128"/>
    </row>
    <row r="165" spans="1:8" s="32" customFormat="1" ht="15" customHeight="1" thickBot="1" x14ac:dyDescent="0.3">
      <c r="A165" s="527" t="s">
        <v>97</v>
      </c>
      <c r="B165" s="528"/>
      <c r="C165" s="528"/>
      <c r="D165" s="529"/>
      <c r="E165" s="203">
        <f>E158+E159</f>
        <v>150096850</v>
      </c>
      <c r="F165" s="277">
        <f>F158+F159</f>
        <v>102613500</v>
      </c>
      <c r="G165" s="203">
        <f>G158+G159</f>
        <v>12520119606</v>
      </c>
      <c r="H165" s="132">
        <f>H158+H159</f>
        <v>13414638580</v>
      </c>
    </row>
  </sheetData>
  <mergeCells count="8">
    <mergeCell ref="A165:D165"/>
    <mergeCell ref="A158:D158"/>
    <mergeCell ref="A1:H1"/>
    <mergeCell ref="A2:H2"/>
    <mergeCell ref="A3:H3"/>
    <mergeCell ref="A4:H4"/>
    <mergeCell ref="E5:F5"/>
    <mergeCell ref="G5:H5"/>
  </mergeCells>
  <printOptions horizontalCentered="1"/>
  <pageMargins left="0.51181102362204722" right="0.11811023622047245" top="0.55118110236220474" bottom="0.35433070866141736" header="0.31496062992125984" footer="0.31496062992125984"/>
  <pageSetup paperSize="9" scale="64" orientation="landscape" r:id="rId1"/>
  <rowBreaks count="2" manualBreakCount="2">
    <brk id="53" max="7" man="1"/>
    <brk id="109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showWhiteSpace="0" zoomScale="140" zoomScaleNormal="140" zoomScaleSheetLayoutView="160" workbookViewId="0">
      <pane ySplit="7" topLeftCell="A8" activePane="bottomLeft" state="frozen"/>
      <selection activeCell="D58" sqref="D58"/>
      <selection pane="bottomLeft" activeCell="D32" sqref="D32"/>
    </sheetView>
  </sheetViews>
  <sheetFormatPr defaultRowHeight="15.75" x14ac:dyDescent="0.25"/>
  <cols>
    <col min="1" max="1" width="5.85546875" style="5" customWidth="1"/>
    <col min="2" max="2" width="3.28515625" style="5" customWidth="1"/>
    <col min="3" max="3" width="4.28515625" style="50" customWidth="1"/>
    <col min="4" max="4" width="97.28515625" style="5" customWidth="1"/>
    <col min="5" max="6" width="14.7109375" style="153" customWidth="1"/>
    <col min="7" max="8" width="9.140625" style="13" customWidth="1"/>
    <col min="9" max="16384" width="9.140625" style="13"/>
  </cols>
  <sheetData>
    <row r="1" spans="1:6" x14ac:dyDescent="0.25">
      <c r="A1" s="533" t="s">
        <v>182</v>
      </c>
      <c r="B1" s="533"/>
      <c r="C1" s="533"/>
      <c r="D1" s="533"/>
      <c r="E1" s="533"/>
      <c r="F1" s="533"/>
    </row>
    <row r="2" spans="1:6" x14ac:dyDescent="0.25">
      <c r="A2" s="534" t="str">
        <f>'1a'!A2:H2</f>
        <v>SIÓFOK VÁROS ÖNKORMÁNYZATÁNAK KÖLTSÉGVETÉSI ÉS FINANSZÍROZÁSI BEVÉTELEI</v>
      </c>
      <c r="B2" s="534"/>
      <c r="C2" s="534"/>
      <c r="D2" s="534"/>
      <c r="E2" s="534"/>
      <c r="F2" s="534"/>
    </row>
    <row r="3" spans="1:6" x14ac:dyDescent="0.25">
      <c r="A3" s="534" t="str">
        <f>'1a'!A3:H3</f>
        <v>2025. év</v>
      </c>
      <c r="B3" s="535"/>
      <c r="C3" s="535"/>
      <c r="D3" s="535"/>
      <c r="E3" s="535"/>
      <c r="F3" s="535"/>
    </row>
    <row r="4" spans="1:6" ht="12.75" x14ac:dyDescent="0.2">
      <c r="A4" s="536" t="s">
        <v>158</v>
      </c>
      <c r="B4" s="536"/>
      <c r="C4" s="536"/>
      <c r="D4" s="536"/>
      <c r="E4" s="536"/>
      <c r="F4" s="536"/>
    </row>
    <row r="5" spans="1:6" ht="12.75" x14ac:dyDescent="0.2">
      <c r="A5" s="211"/>
      <c r="B5" s="211"/>
      <c r="C5" s="211"/>
      <c r="D5" s="211"/>
      <c r="E5" s="211"/>
      <c r="F5" s="211"/>
    </row>
    <row r="6" spans="1:6" s="31" customFormat="1" x14ac:dyDescent="0.25">
      <c r="A6" s="6"/>
      <c r="B6" s="6"/>
      <c r="C6" s="6"/>
      <c r="D6" s="104"/>
      <c r="E6" s="137" t="s">
        <v>318</v>
      </c>
      <c r="F6" s="138" t="s">
        <v>426</v>
      </c>
    </row>
    <row r="7" spans="1:6" s="31" customFormat="1" x14ac:dyDescent="0.25">
      <c r="A7" s="6"/>
      <c r="B7" s="6"/>
      <c r="C7" s="6"/>
      <c r="D7" s="104"/>
      <c r="E7" s="137" t="s">
        <v>1</v>
      </c>
      <c r="F7" s="138" t="s">
        <v>1</v>
      </c>
    </row>
    <row r="8" spans="1:6" s="31" customFormat="1" ht="14.25" customHeight="1" x14ac:dyDescent="0.25">
      <c r="A8" s="136" t="s">
        <v>28</v>
      </c>
      <c r="B8" s="113" t="str">
        <f>'1a'!B8</f>
        <v>Működési célú támogatások államháztartáson belülről (B1)</v>
      </c>
      <c r="C8" s="113"/>
      <c r="D8" s="105"/>
      <c r="E8" s="139">
        <f>'1a'!E8+'1a'!G8</f>
        <v>2528403580</v>
      </c>
      <c r="F8" s="140">
        <f>'1a'!F8+'1a'!H8</f>
        <v>2691130776</v>
      </c>
    </row>
    <row r="9" spans="1:6" s="31" customFormat="1" ht="14.25" customHeight="1" x14ac:dyDescent="0.25">
      <c r="A9" s="5"/>
      <c r="B9" s="114" t="s">
        <v>12</v>
      </c>
      <c r="C9" s="115" t="str">
        <f>'1a'!C9</f>
        <v>Önkormányzatok működési támogatásai (B11)</v>
      </c>
      <c r="D9" s="106"/>
      <c r="E9" s="141">
        <f>'1a'!E9+'1a'!G9</f>
        <v>2354400403</v>
      </c>
      <c r="F9" s="142">
        <f>'1a'!F9+'1a'!H9</f>
        <v>2516358185</v>
      </c>
    </row>
    <row r="10" spans="1:6" s="90" customFormat="1" ht="14.25" customHeight="1" x14ac:dyDescent="0.25">
      <c r="A10" s="116"/>
      <c r="B10" s="116"/>
      <c r="C10" s="117" t="s">
        <v>43</v>
      </c>
      <c r="D10" s="107" t="str">
        <f>'1a'!D10</f>
        <v>Helyi önkormányzatok működésének általános támogatása (B111)</v>
      </c>
      <c r="E10" s="143">
        <f>'1a'!E10+'1a'!G10</f>
        <v>728931246</v>
      </c>
      <c r="F10" s="144">
        <f>'1a'!F10+'1a'!H10</f>
        <v>733134915</v>
      </c>
    </row>
    <row r="11" spans="1:6" s="90" customFormat="1" ht="14.25" customHeight="1" x14ac:dyDescent="0.25">
      <c r="A11" s="116"/>
      <c r="B11" s="116"/>
      <c r="C11" s="117"/>
      <c r="D11" s="108" t="str">
        <f>'1a'!D11</f>
        <v>Önkormányzati hivatal működésének támogatása</v>
      </c>
      <c r="E11" s="145">
        <f>'1a'!E11+'1a'!G11</f>
        <v>370115304</v>
      </c>
      <c r="F11" s="146">
        <f>'1a'!F11+'1a'!H11</f>
        <v>370115304</v>
      </c>
    </row>
    <row r="12" spans="1:6" s="90" customFormat="1" ht="14.25" customHeight="1" x14ac:dyDescent="0.25">
      <c r="A12" s="116"/>
      <c r="B12" s="116"/>
      <c r="C12" s="117"/>
      <c r="D12" s="108" t="str">
        <f>'1a'!D12</f>
        <v>Településüzemeltetés támogatása</v>
      </c>
      <c r="E12" s="145">
        <f>'1a'!E12+'1a'!G12</f>
        <v>289186992</v>
      </c>
      <c r="F12" s="146">
        <f>'1a'!F12+'1a'!H12</f>
        <v>289186992</v>
      </c>
    </row>
    <row r="13" spans="1:6" s="90" customFormat="1" ht="14.25" customHeight="1" x14ac:dyDescent="0.25">
      <c r="A13" s="116"/>
      <c r="B13" s="116"/>
      <c r="C13" s="117"/>
      <c r="D13" s="108" t="str">
        <f>'1a'!D13</f>
        <v>Egyéb önk.feladatok támogatása (Mötv. 13.§-ban meghatározott egyes kötelező feladatok)</v>
      </c>
      <c r="E13" s="145">
        <f>'1a'!E13+'1a'!G13</f>
        <v>69330800</v>
      </c>
      <c r="F13" s="146">
        <f>'1a'!F13+'1a'!H13</f>
        <v>68916400</v>
      </c>
    </row>
    <row r="14" spans="1:6" s="90" customFormat="1" ht="14.25" customHeight="1" x14ac:dyDescent="0.25">
      <c r="A14" s="116"/>
      <c r="B14" s="116"/>
      <c r="C14" s="117"/>
      <c r="D14" s="108" t="str">
        <f>'1a'!D14</f>
        <v>Lakott külterülettel kapcsolatos feladatok támogatása</v>
      </c>
      <c r="E14" s="145">
        <f>'1a'!E14+'1a'!G14</f>
        <v>288150</v>
      </c>
      <c r="F14" s="146">
        <f>'1a'!F14+'1a'!H14</f>
        <v>283050</v>
      </c>
    </row>
    <row r="15" spans="1:6" s="90" customFormat="1" ht="14.25" customHeight="1" x14ac:dyDescent="0.25">
      <c r="A15" s="116"/>
      <c r="B15" s="116"/>
      <c r="C15" s="117"/>
      <c r="D15" s="108" t="str">
        <f>'1a'!D15</f>
        <v>Nem közművel összegyűjtött háztartási szennyvíz ártalmatlanítása</v>
      </c>
      <c r="E15" s="145">
        <f>'1a'!E15+'1a'!G15</f>
        <v>10000</v>
      </c>
      <c r="F15" s="146">
        <f>'1a'!F15+'1a'!H15</f>
        <v>0</v>
      </c>
    </row>
    <row r="16" spans="1:6" s="90" customFormat="1" ht="14.25" customHeight="1" x14ac:dyDescent="0.25">
      <c r="A16" s="116"/>
      <c r="B16" s="116"/>
      <c r="C16" s="117"/>
      <c r="D16" s="108" t="str">
        <f>'1a'!D16</f>
        <v>Polgármesteri illetményhez és költségtérítéshez nyújtott támogatás</v>
      </c>
      <c r="E16" s="145">
        <f>'1a'!E16+'1a'!G16</f>
        <v>0</v>
      </c>
      <c r="F16" s="146">
        <f>'1a'!F16+'1a'!H16</f>
        <v>4633169</v>
      </c>
    </row>
    <row r="17" spans="1:6" s="90" customFormat="1" ht="14.25" customHeight="1" x14ac:dyDescent="0.25">
      <c r="A17" s="116"/>
      <c r="B17" s="116"/>
      <c r="C17" s="117"/>
      <c r="D17" s="108"/>
      <c r="E17" s="145"/>
      <c r="F17" s="146"/>
    </row>
    <row r="18" spans="1:6" s="90" customFormat="1" ht="14.25" customHeight="1" x14ac:dyDescent="0.25">
      <c r="A18" s="116"/>
      <c r="B18" s="116"/>
      <c r="C18" s="117" t="s">
        <v>44</v>
      </c>
      <c r="D18" s="107" t="str">
        <f>'1a'!D18</f>
        <v>Települési önkormányzatok egyes köznevelési feladatainak támogatása (B112)</v>
      </c>
      <c r="E18" s="143">
        <f>'1a'!E18+'1a'!G18</f>
        <v>698486064</v>
      </c>
      <c r="F18" s="144">
        <f>'1a'!F18+'1a'!H18</f>
        <v>801413916</v>
      </c>
    </row>
    <row r="19" spans="1:6" s="31" customFormat="1" ht="14.25" customHeight="1" x14ac:dyDescent="0.25">
      <c r="A19" s="5"/>
      <c r="B19" s="5"/>
      <c r="C19" s="118"/>
      <c r="D19" s="108" t="str">
        <f>'1a'!D19</f>
        <v>Óvodaműködtetési támogatás</v>
      </c>
      <c r="E19" s="145">
        <f>'1a'!G19</f>
        <v>92392464</v>
      </c>
      <c r="F19" s="147">
        <f>'1a'!H19</f>
        <v>92047716</v>
      </c>
    </row>
    <row r="20" spans="1:6" s="31" customFormat="1" ht="14.25" customHeight="1" x14ac:dyDescent="0.25">
      <c r="A20" s="5"/>
      <c r="B20" s="5"/>
      <c r="C20" s="118"/>
      <c r="D20" s="108" t="str">
        <f>'1a'!D20</f>
        <v>Pedagógusok és a nevelőmunkájukat közvetlenül segítők bértámogatása</v>
      </c>
      <c r="E20" s="145">
        <f>'1a'!E20+'1a'!G20</f>
        <v>580375600</v>
      </c>
      <c r="F20" s="147">
        <f>'1a'!F20+'1a'!H20</f>
        <v>679942600</v>
      </c>
    </row>
    <row r="21" spans="1:6" s="31" customFormat="1" ht="14.25" customHeight="1" x14ac:dyDescent="0.25">
      <c r="A21" s="5"/>
      <c r="B21" s="5"/>
      <c r="C21" s="118"/>
      <c r="D21" s="108" t="str">
        <f>'1a'!D21</f>
        <v>Kiegészítő támogatás a pedagógusok és segítők minősítéséből adódó többletkiadásokhoz</v>
      </c>
      <c r="E21" s="145">
        <f>'1a'!E21+'1a'!G21</f>
        <v>25718000</v>
      </c>
      <c r="F21" s="147">
        <f>'1a'!F21+'1a'!H21</f>
        <v>29423600</v>
      </c>
    </row>
    <row r="22" spans="1:6" s="31" customFormat="1" ht="14.25" customHeight="1" x14ac:dyDescent="0.25">
      <c r="A22" s="5"/>
      <c r="B22" s="5"/>
      <c r="C22" s="118"/>
      <c r="D22" s="108"/>
      <c r="E22" s="145"/>
      <c r="F22" s="147"/>
    </row>
    <row r="23" spans="1:6" s="90" customFormat="1" ht="31.5" x14ac:dyDescent="0.25">
      <c r="A23" s="116"/>
      <c r="B23" s="116"/>
      <c r="C23" s="117" t="s">
        <v>45</v>
      </c>
      <c r="D23" s="466" t="str">
        <f>'1a'!D23</f>
        <v>Települési önkormányzatok szociális, gyermekjóléti és gyermekétkeztetési feladat. támogatása (B113)</v>
      </c>
      <c r="E23" s="183">
        <f>'1a'!E23+'1a'!G23</f>
        <v>872187000</v>
      </c>
      <c r="F23" s="184">
        <f>'1a'!F23+'1a'!H23</f>
        <v>927340785</v>
      </c>
    </row>
    <row r="24" spans="1:6" s="31" customFormat="1" ht="14.25" customHeight="1" x14ac:dyDescent="0.25">
      <c r="A24" s="5"/>
      <c r="B24" s="5"/>
      <c r="C24" s="50"/>
      <c r="D24" s="108" t="str">
        <f>'1a'!D24</f>
        <v>Szociális és gyermekjóléti alapszolgáltatás feladatainak támogatása</v>
      </c>
      <c r="E24" s="261">
        <f>'1a'!E24+'1a'!G24</f>
        <v>61777520</v>
      </c>
      <c r="F24" s="146">
        <f>'1a'!F24+'1a'!H24</f>
        <v>71664800</v>
      </c>
    </row>
    <row r="25" spans="1:6" s="31" customFormat="1" ht="14.25" customHeight="1" x14ac:dyDescent="0.25">
      <c r="A25" s="5"/>
      <c r="B25" s="5"/>
      <c r="C25" s="50"/>
      <c r="D25" s="108" t="str">
        <f>'1a'!D25</f>
        <v>Család és gyermekjóléti szolgálat/központ támogatása</v>
      </c>
      <c r="E25" s="261">
        <f>'1a'!E25+'1a'!G25</f>
        <v>78575120</v>
      </c>
      <c r="F25" s="146">
        <f>'1a'!F25+'1a'!H25</f>
        <v>80808540</v>
      </c>
    </row>
    <row r="26" spans="1:6" s="31" customFormat="1" ht="14.25" customHeight="1" x14ac:dyDescent="0.25">
      <c r="A26" s="5"/>
      <c r="B26" s="5"/>
      <c r="C26" s="50"/>
      <c r="D26" s="108" t="str">
        <f>'1a'!D26</f>
        <v>Óvodai és iskolai szociális segítő tevékenység támogatása</v>
      </c>
      <c r="E26" s="261">
        <f>'1a'!E26+'1a'!G26</f>
        <v>31275520</v>
      </c>
      <c r="F26" s="146">
        <f>'1a'!F26+'1a'!H26</f>
        <v>32186875</v>
      </c>
    </row>
    <row r="27" spans="1:6" s="31" customFormat="1" ht="14.25" customHeight="1" x14ac:dyDescent="0.25">
      <c r="A27" s="5"/>
      <c r="B27" s="5"/>
      <c r="C27" s="50"/>
      <c r="D27" s="108" t="str">
        <f>'1a'!D27</f>
        <v>Bölcsőde támogatása</v>
      </c>
      <c r="E27" s="261">
        <f>'1a'!E27+'1a'!G27</f>
        <v>192133050</v>
      </c>
      <c r="F27" s="146">
        <f>'1a'!F27+'1a'!H27</f>
        <v>227101550</v>
      </c>
    </row>
    <row r="28" spans="1:6" s="31" customFormat="1" ht="14.25" customHeight="1" x14ac:dyDescent="0.25">
      <c r="A28" s="5"/>
      <c r="B28" s="5"/>
      <c r="C28" s="50"/>
      <c r="D28" s="108" t="str">
        <f>'1a'!D28</f>
        <v>Települési önkormányzatok által biztosított egyes szociális szakosított ellátások támogatása</v>
      </c>
      <c r="E28" s="145">
        <f>'1a'!E28+'1a'!G28</f>
        <v>271228700</v>
      </c>
      <c r="F28" s="146">
        <f>'1a'!F28+'1a'!H28</f>
        <v>281002600</v>
      </c>
    </row>
    <row r="29" spans="1:6" s="31" customFormat="1" ht="14.25" customHeight="1" x14ac:dyDescent="0.25">
      <c r="A29" s="5"/>
      <c r="B29" s="5"/>
      <c r="C29" s="50"/>
      <c r="D29" s="108" t="str">
        <f>'1a'!D29</f>
        <v xml:space="preserve">Intézményi gyermekétkeztetés támogatása </v>
      </c>
      <c r="E29" s="261">
        <f>'1a'!E29+'1a'!G29</f>
        <v>237197090</v>
      </c>
      <c r="F29" s="146">
        <f>'1a'!F29+'1a'!H29</f>
        <v>234576420</v>
      </c>
    </row>
    <row r="30" spans="1:6" s="31" customFormat="1" ht="14.25" customHeight="1" x14ac:dyDescent="0.25">
      <c r="A30" s="5"/>
      <c r="B30" s="5"/>
      <c r="C30" s="50"/>
      <c r="D30" s="108"/>
      <c r="E30" s="145"/>
      <c r="F30" s="146"/>
    </row>
    <row r="31" spans="1:6" s="90" customFormat="1" ht="14.25" customHeight="1" x14ac:dyDescent="0.25">
      <c r="A31" s="116"/>
      <c r="B31" s="116"/>
      <c r="C31" s="117" t="s">
        <v>46</v>
      </c>
      <c r="D31" s="107" t="str">
        <f>'1a'!D31</f>
        <v>Települési önkormányzatok kulturális feladatainak támogatása (B114)</v>
      </c>
      <c r="E31" s="143">
        <f>'1a'!E31+'1a'!G31</f>
        <v>54796093</v>
      </c>
      <c r="F31" s="144">
        <f>'1a'!F31+'1a'!H31</f>
        <v>54468569</v>
      </c>
    </row>
    <row r="32" spans="1:6" s="31" customFormat="1" ht="14.25" customHeight="1" x14ac:dyDescent="0.25">
      <c r="A32" s="5"/>
      <c r="B32" s="5"/>
      <c r="C32" s="50"/>
      <c r="D32" s="108" t="str">
        <f>'1a'!D32</f>
        <v>Települési önkormányzatok egyes kulturális feladatainak támogatása</v>
      </c>
      <c r="E32" s="145">
        <f>'1a'!E32+'1a'!G32</f>
        <v>54796093</v>
      </c>
      <c r="F32" s="146">
        <f>'1a'!F32+'1a'!H32</f>
        <v>54468569</v>
      </c>
    </row>
    <row r="33" spans="1:6" s="31" customFormat="1" ht="14.25" customHeight="1" x14ac:dyDescent="0.25">
      <c r="A33" s="5"/>
      <c r="B33" s="5"/>
      <c r="C33" s="50"/>
      <c r="D33" s="108"/>
      <c r="E33" s="145"/>
      <c r="F33" s="146"/>
    </row>
    <row r="34" spans="1:6" s="90" customFormat="1" ht="14.25" customHeight="1" x14ac:dyDescent="0.25">
      <c r="A34" s="116"/>
      <c r="B34" s="116"/>
      <c r="C34" s="117" t="s">
        <v>47</v>
      </c>
      <c r="D34" s="107" t="str">
        <f>'1a'!D34</f>
        <v>Működési célú költségvetési támogatások és kiegészítő támogatások (B115)</v>
      </c>
      <c r="E34" s="143">
        <f>'1a'!E34+'1a'!G34</f>
        <v>0</v>
      </c>
      <c r="F34" s="144">
        <f>'1a'!F34+'1a'!H34</f>
        <v>0</v>
      </c>
    </row>
    <row r="35" spans="1:6" s="90" customFormat="1" ht="14.25" customHeight="1" x14ac:dyDescent="0.25">
      <c r="A35" s="116"/>
      <c r="B35" s="116"/>
      <c r="C35" s="117"/>
      <c r="D35" s="108"/>
      <c r="E35" s="145"/>
      <c r="F35" s="146"/>
    </row>
    <row r="36" spans="1:6" s="90" customFormat="1" ht="14.25" customHeight="1" x14ac:dyDescent="0.25">
      <c r="A36" s="116"/>
      <c r="B36" s="116"/>
      <c r="C36" s="117" t="s">
        <v>48</v>
      </c>
      <c r="D36" s="107" t="str">
        <f>'1a'!D36</f>
        <v>Elszámolásból származó bevételek (B116)</v>
      </c>
      <c r="E36" s="143">
        <f>'1a'!E36+'1a'!G36</f>
        <v>0</v>
      </c>
      <c r="F36" s="144">
        <f>'1a'!F36+'1a'!H36</f>
        <v>0</v>
      </c>
    </row>
    <row r="37" spans="1:6" s="90" customFormat="1" ht="14.25" customHeight="1" x14ac:dyDescent="0.25">
      <c r="A37" s="116"/>
      <c r="B37" s="116"/>
      <c r="C37" s="117"/>
      <c r="D37" s="108"/>
      <c r="E37" s="145"/>
      <c r="F37" s="146"/>
    </row>
    <row r="38" spans="1:6" s="31" customFormat="1" ht="14.25" customHeight="1" x14ac:dyDescent="0.25">
      <c r="A38" s="5"/>
      <c r="B38" s="114" t="s">
        <v>14</v>
      </c>
      <c r="C38" s="119" t="str">
        <f>'1a'!C38</f>
        <v>Egyéb működési célú támogatások bevételei államháztartáson belülről (B16)</v>
      </c>
      <c r="D38" s="109"/>
      <c r="E38" s="141">
        <f>'1a'!E38+'1a'!G38</f>
        <v>174003177</v>
      </c>
      <c r="F38" s="142">
        <f>'1a'!F38+'1a'!H38</f>
        <v>174772591</v>
      </c>
    </row>
    <row r="39" spans="1:6" s="31" customFormat="1" ht="14.25" customHeight="1" x14ac:dyDescent="0.25">
      <c r="A39" s="5"/>
      <c r="B39" s="5"/>
      <c r="C39" s="50"/>
      <c r="D39" s="108" t="str">
        <f>'1a'!D39</f>
        <v>Balatonvilágos hozzájárulása a közös hivatal működéséhez</v>
      </c>
      <c r="E39" s="145">
        <f>'1a'!E39+'1a'!G39</f>
        <v>83101846</v>
      </c>
      <c r="F39" s="146">
        <f>'1a'!F39+'1a'!H39</f>
        <v>83396721</v>
      </c>
    </row>
    <row r="40" spans="1:6" s="31" customFormat="1" ht="14.25" customHeight="1" x14ac:dyDescent="0.25">
      <c r="A40" s="5"/>
      <c r="B40" s="5"/>
      <c r="C40" s="50"/>
      <c r="D40" s="108" t="str">
        <f>'1a'!D40</f>
        <v>Siójut hozzájárulása a közös hivatal működéséhez</v>
      </c>
      <c r="E40" s="145">
        <f>'1a'!E40+'1a'!G40</f>
        <v>0</v>
      </c>
      <c r="F40" s="146">
        <f>'1a'!F40+'1a'!H40</f>
        <v>3000000</v>
      </c>
    </row>
    <row r="41" spans="1:6" s="31" customFormat="1" ht="14.25" customHeight="1" x14ac:dyDescent="0.25">
      <c r="A41" s="5"/>
      <c r="B41" s="5"/>
      <c r="C41" s="50"/>
      <c r="D41" s="108" t="str">
        <f>'1a'!D41</f>
        <v xml:space="preserve">Gondozási Központ védőnői támogatás átadása </v>
      </c>
      <c r="E41" s="145">
        <f>'1a'!E41+'1a'!G41</f>
        <v>40377600</v>
      </c>
      <c r="F41" s="146">
        <f>'1a'!F41+'1a'!H41</f>
        <v>50373000</v>
      </c>
    </row>
    <row r="42" spans="1:6" s="31" customFormat="1" ht="14.25" customHeight="1" x14ac:dyDescent="0.25">
      <c r="A42" s="5"/>
      <c r="B42" s="5"/>
      <c r="C42" s="50"/>
      <c r="D42" s="108" t="str">
        <f>'1a'!D42</f>
        <v>Gondozási Központ háziorvosi ellátás támogatás átadása</v>
      </c>
      <c r="E42" s="145">
        <f>'1a'!E42+'1a'!G42</f>
        <v>5871000</v>
      </c>
      <c r="F42" s="146">
        <f>'1a'!F42+'1a'!H42</f>
        <v>15360000</v>
      </c>
    </row>
    <row r="43" spans="1:6" s="31" customFormat="1" ht="14.25" customHeight="1" x14ac:dyDescent="0.25">
      <c r="A43" s="5"/>
      <c r="B43" s="5"/>
      <c r="C43" s="50"/>
      <c r="D43" s="108" t="str">
        <f>'1a'!D43</f>
        <v>Dél-Balatoni Sióvölgyi Nagytérségi Konzorcium működési bevételei</v>
      </c>
      <c r="E43" s="145">
        <f>'1a'!E43+'1a'!G43</f>
        <v>13790246</v>
      </c>
      <c r="F43" s="146">
        <f>'1a'!F43+'1a'!H43</f>
        <v>14215870</v>
      </c>
    </row>
    <row r="44" spans="1:6" s="31" customFormat="1" ht="14.25" customHeight="1" x14ac:dyDescent="0.25">
      <c r="A44" s="5"/>
      <c r="B44" s="5"/>
      <c r="C44" s="50"/>
      <c r="D44" s="108" t="str">
        <f>'1a'!D44</f>
        <v>Hajléktalan mintaprogram 5 fő (2023.03.01-2024.02.29.)</v>
      </c>
      <c r="E44" s="145">
        <f>'1a'!E44+'1a'!G44</f>
        <v>2132000</v>
      </c>
      <c r="F44" s="146">
        <f>'1a'!F44+'1a'!H44</f>
        <v>0</v>
      </c>
    </row>
    <row r="45" spans="1:6" s="31" customFormat="1" ht="14.25" customHeight="1" x14ac:dyDescent="0.25">
      <c r="A45" s="5"/>
      <c r="B45" s="5"/>
      <c r="C45" s="50"/>
      <c r="D45" s="108" t="str">
        <f>'1a'!D45</f>
        <v>Hosszabb időtartamú közfoglalkoztatás 11 fő (2023.12.01-2024.02.29)</v>
      </c>
      <c r="E45" s="145">
        <f>'1a'!E45+'1a'!G45</f>
        <v>3444000</v>
      </c>
      <c r="F45" s="146">
        <f>'1a'!F45+'1a'!H45</f>
        <v>0</v>
      </c>
    </row>
    <row r="46" spans="1:6" s="31" customFormat="1" ht="14.25" customHeight="1" x14ac:dyDescent="0.25">
      <c r="A46" s="5"/>
      <c r="B46" s="5"/>
      <c r="C46" s="50"/>
      <c r="D46" s="108" t="str">
        <f>'1a'!D46</f>
        <v xml:space="preserve">Fogászati ügyelethez hozzájárulás településektől </v>
      </c>
      <c r="E46" s="145">
        <f>'1a'!E46+'1a'!G46</f>
        <v>17970000</v>
      </c>
      <c r="F46" s="146">
        <f>'1a'!F46+'1a'!H46</f>
        <v>0</v>
      </c>
    </row>
    <row r="47" spans="1:6" s="31" customFormat="1" ht="14.25" customHeight="1" x14ac:dyDescent="0.25">
      <c r="A47" s="5"/>
      <c r="B47" s="5"/>
      <c r="C47" s="50"/>
      <c r="D47" s="108" t="str">
        <f>'1a'!D47</f>
        <v>Hajléktalan mintaprogram 5 fő (2024.03.01-2025.02.28)</v>
      </c>
      <c r="E47" s="145">
        <f>'1a'!E47+'1a'!G47</f>
        <v>7316485</v>
      </c>
      <c r="F47" s="146">
        <f>'1a'!F47+'1a'!H47</f>
        <v>2493000</v>
      </c>
    </row>
    <row r="48" spans="1:6" s="31" customFormat="1" ht="14.25" customHeight="1" x14ac:dyDescent="0.25">
      <c r="A48" s="5"/>
      <c r="B48" s="5"/>
      <c r="C48" s="50"/>
      <c r="D48" s="108" t="str">
        <f>'1a'!D48</f>
        <v>Hosszabb időtartamú közfoglalkoztatás 11 fő (2024.09.01-2025.02.28)</v>
      </c>
      <c r="E48" s="145">
        <f>'1a'!E48+'1a'!G48</f>
        <v>0</v>
      </c>
      <c r="F48" s="146">
        <f>'1a'!F48+'1a'!H48</f>
        <v>5435000</v>
      </c>
    </row>
    <row r="49" spans="1:6" s="31" customFormat="1" ht="14.25" customHeight="1" x14ac:dyDescent="0.25">
      <c r="A49" s="5"/>
      <c r="B49" s="5"/>
      <c r="C49" s="50"/>
      <c r="D49" s="108" t="str">
        <f>'1a'!D49</f>
        <v>Hosszabb időtartamú közfoglalkoztatás 1 fő (2024.09.01-2025.02.28)</v>
      </c>
      <c r="E49" s="145">
        <f>'1a'!E49+'1a'!G49</f>
        <v>0</v>
      </c>
      <c r="F49" s="146">
        <f>'1a'!F49+'1a'!H49</f>
        <v>499000</v>
      </c>
    </row>
    <row r="50" spans="1:6" s="31" customFormat="1" ht="14.25" customHeight="1" x14ac:dyDescent="0.25">
      <c r="A50" s="5"/>
      <c r="B50" s="5"/>
      <c r="C50" s="50"/>
      <c r="D50" s="108"/>
      <c r="E50" s="145"/>
      <c r="F50" s="146"/>
    </row>
    <row r="51" spans="1:6" s="31" customFormat="1" ht="14.25" customHeight="1" x14ac:dyDescent="0.25">
      <c r="A51" s="136" t="s">
        <v>35</v>
      </c>
      <c r="B51" s="113" t="str">
        <f>'1a'!B51</f>
        <v>Felhalmozási célú támogatások államháztartáson belülről (B2)</v>
      </c>
      <c r="C51" s="113"/>
      <c r="D51" s="105"/>
      <c r="E51" s="139">
        <f>'1a'!E51+'1a'!G51</f>
        <v>49196850</v>
      </c>
      <c r="F51" s="140">
        <f>'1a'!F51+'1a'!H51</f>
        <v>21907500</v>
      </c>
    </row>
    <row r="52" spans="1:6" s="31" customFormat="1" ht="14.25" customHeight="1" x14ac:dyDescent="0.25">
      <c r="A52" s="5"/>
      <c r="B52" s="114" t="s">
        <v>12</v>
      </c>
      <c r="C52" s="115" t="str">
        <f>'1a'!C52</f>
        <v>Felhalmozási célú önkormányzati támogatások (B21)</v>
      </c>
      <c r="D52" s="106"/>
      <c r="E52" s="141">
        <f>'1a'!E52+'1a'!G52</f>
        <v>0</v>
      </c>
      <c r="F52" s="142">
        <f>'1a'!F52+'1a'!H52</f>
        <v>0</v>
      </c>
    </row>
    <row r="53" spans="1:6" s="36" customFormat="1" ht="14.25" customHeight="1" x14ac:dyDescent="0.25">
      <c r="A53" s="4"/>
      <c r="B53" s="4"/>
      <c r="C53" s="118"/>
      <c r="D53" s="108"/>
      <c r="E53" s="145"/>
      <c r="F53" s="146"/>
    </row>
    <row r="54" spans="1:6" s="31" customFormat="1" ht="14.25" customHeight="1" x14ac:dyDescent="0.25">
      <c r="A54" s="5"/>
      <c r="B54" s="114" t="s">
        <v>14</v>
      </c>
      <c r="C54" s="115" t="str">
        <f>'1a'!C54</f>
        <v>Egyéb felhalmozási célú támogatások bevételei államháztartáson belülről (B25)</v>
      </c>
      <c r="D54" s="106"/>
      <c r="E54" s="141">
        <f>'1a'!E54+'1a'!G54</f>
        <v>49196850</v>
      </c>
      <c r="F54" s="141">
        <f>'1a'!F54+'1a'!H54</f>
        <v>21907500</v>
      </c>
    </row>
    <row r="55" spans="1:6" s="36" customFormat="1" ht="14.25" customHeight="1" x14ac:dyDescent="0.25">
      <c r="A55" s="4"/>
      <c r="B55" s="4"/>
      <c r="C55" s="118"/>
      <c r="D55" s="185" t="str">
        <f>'1a'!D55</f>
        <v>Hajléktalan mintaprogram 5 fő (2024.03.01-2025.02.28) eszköz támogatás</v>
      </c>
      <c r="E55" s="148">
        <f>'1a'!E55+'1a'!G55</f>
        <v>196850</v>
      </c>
      <c r="F55" s="149">
        <f>'1a'!F55+'1a'!H55</f>
        <v>0</v>
      </c>
    </row>
    <row r="56" spans="1:6" s="36" customFormat="1" ht="14.25" customHeight="1" x14ac:dyDescent="0.25">
      <c r="A56" s="4"/>
      <c r="B56" s="4"/>
      <c r="C56" s="118"/>
      <c r="D56" s="185" t="str">
        <f>'1a'!D56</f>
        <v>"Krúdy sétány fejlesztése" TOP_PLUSZ-1.2.1-21-SO1-2022-00009 projekt támogatás</v>
      </c>
      <c r="E56" s="148">
        <f>'1a'!E56+'1a'!G56</f>
        <v>49000000</v>
      </c>
      <c r="F56" s="149">
        <f>'1a'!F56+'1a'!H56</f>
        <v>21907500</v>
      </c>
    </row>
    <row r="57" spans="1:6" s="36" customFormat="1" ht="14.25" customHeight="1" x14ac:dyDescent="0.25">
      <c r="A57" s="4"/>
      <c r="B57" s="4"/>
      <c r="C57" s="118"/>
      <c r="D57" s="112"/>
      <c r="E57" s="145"/>
      <c r="F57" s="150"/>
    </row>
    <row r="58" spans="1:6" s="31" customFormat="1" ht="14.25" customHeight="1" x14ac:dyDescent="0.25">
      <c r="A58" s="136" t="s">
        <v>36</v>
      </c>
      <c r="B58" s="113" t="str">
        <f>'1a'!B58</f>
        <v>Közhatalmi bevételek (B3)</v>
      </c>
      <c r="C58" s="113"/>
      <c r="D58" s="105"/>
      <c r="E58" s="139">
        <f>'1a'!E58+'1a'!G58</f>
        <v>4990300000</v>
      </c>
      <c r="F58" s="140">
        <f>'1a'!F58+'1a'!H58</f>
        <v>5562800000</v>
      </c>
    </row>
    <row r="59" spans="1:6" s="31" customFormat="1" ht="14.25" customHeight="1" x14ac:dyDescent="0.25">
      <c r="A59" s="5"/>
      <c r="B59" s="114" t="s">
        <v>12</v>
      </c>
      <c r="C59" s="115" t="str">
        <f>'1a'!C59:D59</f>
        <v>Jövedelemadók (B31)</v>
      </c>
      <c r="D59" s="106"/>
      <c r="E59" s="141"/>
      <c r="F59" s="142"/>
    </row>
    <row r="60" spans="1:6" s="36" customFormat="1" ht="14.25" hidden="1" customHeight="1" x14ac:dyDescent="0.25">
      <c r="A60" s="4"/>
      <c r="B60" s="4"/>
      <c r="C60" s="118"/>
      <c r="D60" s="112" t="e">
        <f>'1a'!#REF!</f>
        <v>#REF!</v>
      </c>
      <c r="E60" s="145" t="e">
        <f>'1a'!#REF!</f>
        <v>#REF!</v>
      </c>
      <c r="F60" s="146" t="e">
        <f>'1a'!#REF!</f>
        <v>#REF!</v>
      </c>
    </row>
    <row r="61" spans="1:6" s="36" customFormat="1" ht="14.25" customHeight="1" x14ac:dyDescent="0.25">
      <c r="A61" s="4"/>
      <c r="B61" s="4"/>
      <c r="C61" s="118"/>
      <c r="D61" s="112"/>
      <c r="E61" s="145"/>
      <c r="F61" s="146"/>
    </row>
    <row r="62" spans="1:6" s="31" customFormat="1" ht="14.25" customHeight="1" x14ac:dyDescent="0.25">
      <c r="A62" s="5"/>
      <c r="B62" s="114" t="s">
        <v>14</v>
      </c>
      <c r="C62" s="115" t="str">
        <f>'1a'!C61</f>
        <v>Vagyoni típusú adók (B34)</v>
      </c>
      <c r="D62" s="106"/>
      <c r="E62" s="141">
        <f>'1a'!E61+'1a'!G61</f>
        <v>1600000000</v>
      </c>
      <c r="F62" s="142">
        <f>'1a'!F61+'1a'!H61</f>
        <v>1650000000</v>
      </c>
    </row>
    <row r="63" spans="1:6" s="36" customFormat="1" ht="14.25" customHeight="1" x14ac:dyDescent="0.25">
      <c r="A63" s="4"/>
      <c r="B63" s="4"/>
      <c r="C63" s="118"/>
      <c r="D63" s="112" t="str">
        <f>'1a'!D62</f>
        <v>Építményadó</v>
      </c>
      <c r="E63" s="145">
        <f>'1a'!E62+'1a'!G62</f>
        <v>1600000000</v>
      </c>
      <c r="F63" s="146">
        <f>'1a'!F62+'1a'!H62</f>
        <v>1650000000</v>
      </c>
    </row>
    <row r="64" spans="1:6" s="36" customFormat="1" ht="14.25" customHeight="1" x14ac:dyDescent="0.25">
      <c r="A64" s="4"/>
      <c r="B64" s="4"/>
      <c r="C64" s="118"/>
      <c r="D64" s="112"/>
      <c r="E64" s="145"/>
      <c r="F64" s="146"/>
    </row>
    <row r="65" spans="1:6" s="31" customFormat="1" ht="14.25" customHeight="1" x14ac:dyDescent="0.25">
      <c r="A65" s="5"/>
      <c r="B65" s="114" t="s">
        <v>17</v>
      </c>
      <c r="C65" s="115" t="str">
        <f>'1a'!C64</f>
        <v>Termékek és szolgáltatások adói (B35)</v>
      </c>
      <c r="D65" s="106"/>
      <c r="E65" s="141">
        <f>'1a'!E64+'1a'!G64</f>
        <v>3100000000</v>
      </c>
      <c r="F65" s="142">
        <f>'1a'!F64+'1a'!H64</f>
        <v>3600000000</v>
      </c>
    </row>
    <row r="66" spans="1:6" s="90" customFormat="1" ht="14.25" customHeight="1" x14ac:dyDescent="0.25">
      <c r="A66" s="116"/>
      <c r="B66" s="116"/>
      <c r="C66" s="117" t="s">
        <v>43</v>
      </c>
      <c r="D66" s="107" t="str">
        <f>'1a'!D65</f>
        <v>Értékesítési és forgalmi adók (B351)</v>
      </c>
      <c r="E66" s="143">
        <f>'1a'!E65+'1a'!G65</f>
        <v>2600000000</v>
      </c>
      <c r="F66" s="144">
        <f>'1a'!F65+'1a'!H65</f>
        <v>3100000000</v>
      </c>
    </row>
    <row r="67" spans="1:6" s="36" customFormat="1" ht="14.25" customHeight="1" x14ac:dyDescent="0.25">
      <c r="A67" s="4"/>
      <c r="B67" s="4"/>
      <c r="C67" s="118"/>
      <c r="D67" s="112" t="str">
        <f>'1a'!D66</f>
        <v>Iparűzési adó</v>
      </c>
      <c r="E67" s="145">
        <f>'1a'!E66+'1a'!G66</f>
        <v>2600000000</v>
      </c>
      <c r="F67" s="146">
        <f>'1a'!F66+'1a'!H66</f>
        <v>3100000000</v>
      </c>
    </row>
    <row r="68" spans="1:6" s="36" customFormat="1" ht="14.25" customHeight="1" x14ac:dyDescent="0.25">
      <c r="A68" s="4"/>
      <c r="B68" s="4"/>
      <c r="C68" s="118"/>
      <c r="D68" s="112"/>
      <c r="E68" s="145"/>
      <c r="F68" s="146"/>
    </row>
    <row r="69" spans="1:6" s="90" customFormat="1" ht="14.25" customHeight="1" x14ac:dyDescent="0.25">
      <c r="A69" s="116"/>
      <c r="B69" s="116"/>
      <c r="C69" s="117" t="s">
        <v>44</v>
      </c>
      <c r="D69" s="107" t="str">
        <f>'1a'!D68</f>
        <v>Egyéb áruhasználati és szolgáltatási adók (B355)</v>
      </c>
      <c r="E69" s="143">
        <f>'1a'!E68+'1a'!G68</f>
        <v>500000000</v>
      </c>
      <c r="F69" s="144">
        <f>'1a'!F68+'1a'!H68</f>
        <v>500000000</v>
      </c>
    </row>
    <row r="70" spans="1:6" s="36" customFormat="1" ht="14.25" customHeight="1" x14ac:dyDescent="0.25">
      <c r="A70" s="4"/>
      <c r="B70" s="4"/>
      <c r="C70" s="118"/>
      <c r="D70" s="112" t="str">
        <f>'1a'!D69</f>
        <v>Tartózkodás után fizetett idegenforgalmi adó</v>
      </c>
      <c r="E70" s="145">
        <f>'1a'!E69+'1a'!G69</f>
        <v>500000000</v>
      </c>
      <c r="F70" s="146">
        <f>'1a'!F69+'1a'!H69</f>
        <v>500000000</v>
      </c>
    </row>
    <row r="71" spans="1:6" s="36" customFormat="1" ht="14.25" customHeight="1" x14ac:dyDescent="0.25">
      <c r="A71" s="4"/>
      <c r="B71" s="4"/>
      <c r="C71" s="118"/>
      <c r="D71" s="112"/>
      <c r="E71" s="145"/>
      <c r="F71" s="146"/>
    </row>
    <row r="72" spans="1:6" s="31" customFormat="1" ht="14.25" customHeight="1" x14ac:dyDescent="0.25">
      <c r="A72" s="5"/>
      <c r="B72" s="114" t="s">
        <v>431</v>
      </c>
      <c r="C72" s="115" t="str">
        <f>'1a'!C71</f>
        <v>Egyéb közhatalmi bevételek (B36)</v>
      </c>
      <c r="D72" s="106"/>
      <c r="E72" s="141">
        <f>'1a'!E71+'1a'!G71</f>
        <v>290300000</v>
      </c>
      <c r="F72" s="142">
        <f>'1a'!F71+'1a'!H71</f>
        <v>312800000</v>
      </c>
    </row>
    <row r="73" spans="1:6" s="36" customFormat="1" ht="14.25" customHeight="1" x14ac:dyDescent="0.25">
      <c r="A73" s="4"/>
      <c r="B73" s="4"/>
      <c r="C73" s="118"/>
      <c r="D73" s="112" t="str">
        <f>'1a'!D72</f>
        <v xml:space="preserve">Bírságok </v>
      </c>
      <c r="E73" s="145">
        <f>'1a'!E72+'1a'!G72</f>
        <v>3500000</v>
      </c>
      <c r="F73" s="146">
        <f>'1a'!F72+'1a'!H72</f>
        <v>2000000</v>
      </c>
    </row>
    <row r="74" spans="1:6" s="36" customFormat="1" ht="14.25" customHeight="1" x14ac:dyDescent="0.25">
      <c r="A74" s="4"/>
      <c r="B74" s="4"/>
      <c r="C74" s="118"/>
      <c r="D74" s="112" t="str">
        <f>'1a'!D73</f>
        <v>Környezetvédelmi Alap bevételei (környezetvédelmi, természetvédelmi bírságok)</v>
      </c>
      <c r="E74" s="145">
        <f>'1a'!E73+'1a'!G73</f>
        <v>800000</v>
      </c>
      <c r="F74" s="146">
        <f>'1a'!F73+'1a'!H73</f>
        <v>200000</v>
      </c>
    </row>
    <row r="75" spans="1:6" s="36" customFormat="1" ht="14.25" customHeight="1" x14ac:dyDescent="0.25">
      <c r="A75" s="4"/>
      <c r="B75" s="4"/>
      <c r="C75" s="118"/>
      <c r="D75" s="112" t="str">
        <f>'1a'!D74</f>
        <v>Adóhivatal által beszedett bírság és késedelmi pótlék</v>
      </c>
      <c r="E75" s="145">
        <f>'1a'!E74+'1a'!G74</f>
        <v>30000000</v>
      </c>
      <c r="F75" s="146">
        <f>'1a'!F74+'1a'!H74</f>
        <v>20000000</v>
      </c>
    </row>
    <row r="76" spans="1:6" s="36" customFormat="1" ht="14.25" customHeight="1" x14ac:dyDescent="0.25">
      <c r="A76" s="4"/>
      <c r="B76" s="4"/>
      <c r="C76" s="118"/>
      <c r="D76" s="112" t="str">
        <f>'1a'!D75</f>
        <v>Parkolási pótdíjak</v>
      </c>
      <c r="E76" s="145">
        <f>'1a'!E75+'1a'!G75</f>
        <v>15000000</v>
      </c>
      <c r="F76" s="146">
        <f>'1a'!F75+'1a'!H75</f>
        <v>15000000</v>
      </c>
    </row>
    <row r="77" spans="1:6" s="36" customFormat="1" ht="14.25" customHeight="1" x14ac:dyDescent="0.25">
      <c r="A77" s="4"/>
      <c r="B77" s="4"/>
      <c r="C77" s="118"/>
      <c r="D77" s="112" t="str">
        <f>'1a'!D76</f>
        <v>Talajterhelési díj</v>
      </c>
      <c r="E77" s="145">
        <f>'1a'!E76+'1a'!G76</f>
        <v>12000000</v>
      </c>
      <c r="F77" s="146">
        <f>'1a'!F76+'1a'!H76</f>
        <v>11000000</v>
      </c>
    </row>
    <row r="78" spans="1:6" s="36" customFormat="1" ht="14.25" customHeight="1" x14ac:dyDescent="0.25">
      <c r="A78" s="4"/>
      <c r="B78" s="4"/>
      <c r="C78" s="118"/>
      <c r="D78" s="112" t="str">
        <f>'1a'!D77</f>
        <v>Közterület használat</v>
      </c>
      <c r="E78" s="145">
        <f>'1a'!E77+'1a'!G77</f>
        <v>166000000</v>
      </c>
      <c r="F78" s="146">
        <f>'1a'!F77+'1a'!H77</f>
        <v>166000000</v>
      </c>
    </row>
    <row r="79" spans="1:6" s="36" customFormat="1" ht="14.25" customHeight="1" x14ac:dyDescent="0.25">
      <c r="A79" s="4"/>
      <c r="B79" s="4"/>
      <c r="C79" s="118"/>
      <c r="D79" s="112" t="str">
        <f>'1a'!D78</f>
        <v>Útalap befizetés közterület bontások után</v>
      </c>
      <c r="E79" s="145">
        <f>'1a'!E78+'1a'!G78</f>
        <v>12000000</v>
      </c>
      <c r="F79" s="146">
        <f>'1a'!F78+'1a'!H78</f>
        <v>12000000</v>
      </c>
    </row>
    <row r="80" spans="1:6" s="36" customFormat="1" ht="14.25" customHeight="1" x14ac:dyDescent="0.25">
      <c r="A80" s="4"/>
      <c r="B80" s="4"/>
      <c r="C80" s="118"/>
      <c r="D80" s="112" t="str">
        <f>'1a'!D79</f>
        <v>Autóbusz megállóhelyek és várakozóhelyek közterület használata</v>
      </c>
      <c r="E80" s="145">
        <f>'1a'!E79+'1a'!G79</f>
        <v>50000000</v>
      </c>
      <c r="F80" s="146">
        <f>'1a'!F79+'1a'!H79</f>
        <v>50000000</v>
      </c>
    </row>
    <row r="81" spans="1:6" s="36" customFormat="1" ht="14.25" customHeight="1" x14ac:dyDescent="0.25">
      <c r="A81" s="4"/>
      <c r="B81" s="4"/>
      <c r="C81" s="118"/>
      <c r="D81" s="112" t="str">
        <f>'1a'!D80</f>
        <v>Parkolóhely megváltás</v>
      </c>
      <c r="E81" s="145">
        <f>'1a'!E80+'1a'!G80</f>
        <v>1000000</v>
      </c>
      <c r="F81" s="146">
        <f>'1a'!F80+'1a'!H80</f>
        <v>600000</v>
      </c>
    </row>
    <row r="82" spans="1:6" s="36" customFormat="1" ht="14.25" customHeight="1" x14ac:dyDescent="0.25">
      <c r="A82" s="4"/>
      <c r="B82" s="4"/>
      <c r="C82" s="118"/>
      <c r="D82" s="112" t="str">
        <f>'1a'!D81</f>
        <v>Közterület reklámcélú használatának bevételei</v>
      </c>
      <c r="E82" s="145">
        <f>'1a'!E81+'1a'!G81</f>
        <v>0</v>
      </c>
      <c r="F82" s="146">
        <f>'1a'!F81+'1a'!H81</f>
        <v>36000000</v>
      </c>
    </row>
    <row r="83" spans="1:6" s="36" customFormat="1" ht="14.25" customHeight="1" x14ac:dyDescent="0.25">
      <c r="A83" s="4"/>
      <c r="B83" s="4"/>
      <c r="C83" s="118"/>
      <c r="D83" s="112"/>
      <c r="E83" s="145"/>
      <c r="F83" s="146"/>
    </row>
    <row r="84" spans="1:6" s="31" customFormat="1" ht="14.25" customHeight="1" x14ac:dyDescent="0.25">
      <c r="A84" s="136" t="s">
        <v>37</v>
      </c>
      <c r="B84" s="113" t="str">
        <f>'1a'!B83</f>
        <v>Működési bevételek (B4)</v>
      </c>
      <c r="C84" s="113"/>
      <c r="D84" s="105"/>
      <c r="E84" s="139">
        <f>'1a'!E83+'1a'!G83</f>
        <v>1078928029</v>
      </c>
      <c r="F84" s="140">
        <f>'1a'!F83+'1a'!H83</f>
        <v>1080224641</v>
      </c>
    </row>
    <row r="85" spans="1:6" s="90" customFormat="1" ht="14.25" customHeight="1" x14ac:dyDescent="0.25">
      <c r="A85" s="116"/>
      <c r="B85" s="116"/>
      <c r="C85" s="117" t="s">
        <v>43</v>
      </c>
      <c r="D85" s="107" t="str">
        <f>'1a'!D84</f>
        <v>Készletértékesítés ellenértéke (B401)</v>
      </c>
      <c r="E85" s="143">
        <f>'1a'!E84+'1a'!G84</f>
        <v>850000</v>
      </c>
      <c r="F85" s="144">
        <f>'1a'!F84+'1a'!H84</f>
        <v>850000</v>
      </c>
    </row>
    <row r="86" spans="1:6" s="36" customFormat="1" ht="14.25" customHeight="1" x14ac:dyDescent="0.25">
      <c r="A86" s="4"/>
      <c r="B86" s="4"/>
      <c r="C86" s="118"/>
      <c r="D86" s="112" t="str">
        <f>'1a'!D85</f>
        <v>PR, marketing, turisztika készlet bevételek</v>
      </c>
      <c r="E86" s="145">
        <f>'1a'!G85</f>
        <v>850000</v>
      </c>
      <c r="F86" s="146">
        <f>'1a'!H85</f>
        <v>850000</v>
      </c>
    </row>
    <row r="87" spans="1:6" s="90" customFormat="1" ht="14.25" customHeight="1" x14ac:dyDescent="0.25">
      <c r="A87" s="116"/>
      <c r="B87" s="116"/>
      <c r="C87" s="117"/>
      <c r="D87" s="107"/>
      <c r="E87" s="143"/>
      <c r="F87" s="144"/>
    </row>
    <row r="88" spans="1:6" s="90" customFormat="1" ht="14.25" customHeight="1" x14ac:dyDescent="0.25">
      <c r="A88" s="116"/>
      <c r="B88" s="116"/>
      <c r="C88" s="117" t="s">
        <v>44</v>
      </c>
      <c r="D88" s="107" t="str">
        <f>'1a'!D87</f>
        <v>Szolgáltatások ellenértéke (B402)</v>
      </c>
      <c r="E88" s="143">
        <f>'1a'!E87+'1a'!G87</f>
        <v>308018920</v>
      </c>
      <c r="F88" s="143">
        <f>'1a'!F87+'1a'!H87</f>
        <v>401523025</v>
      </c>
    </row>
    <row r="89" spans="1:6" s="36" customFormat="1" ht="14.25" customHeight="1" x14ac:dyDescent="0.25">
      <c r="A89" s="4"/>
      <c r="B89" s="4"/>
      <c r="C89" s="118"/>
      <c r="D89" s="112" t="str">
        <f>'1a'!D88</f>
        <v>Siófoki Hírek</v>
      </c>
      <c r="E89" s="145">
        <f>'1a'!E88+'1a'!G88</f>
        <v>5000000</v>
      </c>
      <c r="F89" s="146">
        <f>'1a'!F88+'1a'!H88</f>
        <v>5000000</v>
      </c>
    </row>
    <row r="90" spans="1:6" s="36" customFormat="1" ht="14.25" customHeight="1" x14ac:dyDescent="0.25">
      <c r="A90" s="4"/>
      <c r="B90" s="4"/>
      <c r="C90" s="118"/>
      <c r="D90" s="112" t="str">
        <f>'1a'!D89</f>
        <v>PR, marketing, turisztikai bevételek</v>
      </c>
      <c r="E90" s="145">
        <f>'1a'!E89+'1a'!G89</f>
        <v>1200000</v>
      </c>
      <c r="F90" s="146">
        <f>'1a'!F89+'1a'!H89</f>
        <v>1200000</v>
      </c>
    </row>
    <row r="91" spans="1:6" s="36" customFormat="1" ht="14.25" customHeight="1" x14ac:dyDescent="0.25">
      <c r="A91" s="4"/>
      <c r="B91" s="4"/>
      <c r="C91" s="118"/>
      <c r="D91" s="112" t="str">
        <f>'1a'!D90</f>
        <v xml:space="preserve">Fogászati ügyelethez hozzájárulás településektől </v>
      </c>
      <c r="E91" s="145">
        <f>'1a'!E90+'1a'!G90</f>
        <v>0</v>
      </c>
      <c r="F91" s="146">
        <f>'1a'!F90+'1a'!H90</f>
        <v>15080000</v>
      </c>
    </row>
    <row r="92" spans="1:6" s="36" customFormat="1" ht="14.25" customHeight="1" x14ac:dyDescent="0.25">
      <c r="A92" s="4"/>
      <c r="B92" s="4"/>
      <c r="C92" s="118"/>
      <c r="D92" s="108" t="str">
        <f>'1a'!D91</f>
        <v>Parkolási díjbevételek</v>
      </c>
      <c r="E92" s="145">
        <f>'1a'!E91+'1a'!G91</f>
        <v>210000000</v>
      </c>
      <c r="F92" s="146">
        <f>'1a'!F91+'1a'!H91</f>
        <v>230000000</v>
      </c>
    </row>
    <row r="93" spans="1:6" s="36" customFormat="1" ht="14.25" customHeight="1" x14ac:dyDescent="0.25">
      <c r="A93" s="4"/>
      <c r="B93" s="4"/>
      <c r="C93" s="118"/>
      <c r="D93" s="108" t="str">
        <f>'1a'!D92</f>
        <v>Balaton-parti Kft. bérleti díjak</v>
      </c>
      <c r="E93" s="145">
        <f>'1a'!E92+'1a'!G92</f>
        <v>30188000</v>
      </c>
      <c r="F93" s="146">
        <f>'1a'!F92+'1a'!H92</f>
        <v>30188000</v>
      </c>
    </row>
    <row r="94" spans="1:6" s="36" customFormat="1" ht="14.25" customHeight="1" x14ac:dyDescent="0.25">
      <c r="A94" s="4"/>
      <c r="B94" s="4"/>
      <c r="C94" s="118"/>
      <c r="D94" s="108" t="str">
        <f>'1a'!D93</f>
        <v>Nem lakás céljára szolgáló helyiségek</v>
      </c>
      <c r="E94" s="145">
        <f>'1a'!E93+'1a'!G93</f>
        <v>150000</v>
      </c>
      <c r="F94" s="146">
        <f>'1a'!F93+'1a'!H93</f>
        <v>0</v>
      </c>
    </row>
    <row r="95" spans="1:6" s="36" customFormat="1" ht="14.25" customHeight="1" x14ac:dyDescent="0.25">
      <c r="A95" s="4"/>
      <c r="B95" s="4"/>
      <c r="C95" s="118"/>
      <c r="D95" s="108" t="str">
        <f>'1a'!D94</f>
        <v>Kézilabda munkacsarnok bérleti díja</v>
      </c>
      <c r="E95" s="145">
        <f>'1a'!E94+'1a'!G94</f>
        <v>6350000</v>
      </c>
      <c r="F95" s="146">
        <f>'1a'!F94+'1a'!H94</f>
        <v>6350000</v>
      </c>
    </row>
    <row r="96" spans="1:6" s="36" customFormat="1" ht="14.25" customHeight="1" x14ac:dyDescent="0.25">
      <c r="A96" s="4"/>
      <c r="B96" s="4"/>
      <c r="C96" s="118"/>
      <c r="D96" s="108" t="str">
        <f>'1a'!D95</f>
        <v>Siófoki Bányász SE (Vak B.utcai) ingatlan bérleti díja</v>
      </c>
      <c r="E96" s="145">
        <f>'1a'!E95+'1a'!G95</f>
        <v>14759500</v>
      </c>
      <c r="F96" s="146">
        <f>'1a'!F95+'1a'!H95</f>
        <v>14759500</v>
      </c>
    </row>
    <row r="97" spans="1:6" s="36" customFormat="1" ht="14.25" customHeight="1" x14ac:dyDescent="0.25">
      <c r="A97" s="4"/>
      <c r="B97" s="4"/>
      <c r="C97" s="118"/>
      <c r="D97" s="108" t="str">
        <f>'1a'!D96</f>
        <v>Siófoki Spartacus Sportegyesület bérleti díja (Jókai park 9.)</v>
      </c>
      <c r="E97" s="145">
        <f>'1a'!E96+'1a'!G96</f>
        <v>5880000</v>
      </c>
      <c r="F97" s="146">
        <f>'1a'!F96+'1a'!H96</f>
        <v>6100000</v>
      </c>
    </row>
    <row r="98" spans="1:6" s="36" customFormat="1" ht="14.25" customHeight="1" x14ac:dyDescent="0.25">
      <c r="A98" s="4"/>
      <c r="B98" s="4"/>
      <c r="C98" s="118"/>
      <c r="D98" s="108" t="str">
        <f>'1a'!D97</f>
        <v>Petőfi sétány 1. bérleti díjak</v>
      </c>
      <c r="E98" s="145">
        <f>'1a'!E97+'1a'!G97</f>
        <v>2920000</v>
      </c>
      <c r="F98" s="146">
        <f>'1a'!F97+'1a'!H97</f>
        <v>0</v>
      </c>
    </row>
    <row r="99" spans="1:6" s="36" customFormat="1" ht="14.25" customHeight="1" x14ac:dyDescent="0.25">
      <c r="A99" s="4"/>
      <c r="B99" s="4"/>
      <c r="C99" s="118"/>
      <c r="D99" s="108" t="str">
        <f>'1a'!D98</f>
        <v>Magyar Máltai Szeretetsz. Iskola Alapítvány óvodai épület bérleti díj</v>
      </c>
      <c r="E99" s="145">
        <f>'1a'!E98+'1a'!G98</f>
        <v>2916420</v>
      </c>
      <c r="F99" s="146">
        <f>'1a'!F98+'1a'!H98</f>
        <v>7845525</v>
      </c>
    </row>
    <row r="100" spans="1:6" s="36" customFormat="1" ht="14.25" customHeight="1" x14ac:dyDescent="0.25">
      <c r="A100" s="4"/>
      <c r="B100" s="4"/>
      <c r="C100" s="118"/>
      <c r="D100" s="108" t="str">
        <f>'1a'!D99</f>
        <v>"Ipari park" földterületek bérleti díja</v>
      </c>
      <c r="E100" s="145">
        <f>'1a'!E99+'1a'!G99</f>
        <v>1655000</v>
      </c>
      <c r="F100" s="146">
        <f>'1a'!F99+'1a'!H99</f>
        <v>0</v>
      </c>
    </row>
    <row r="101" spans="1:6" s="36" customFormat="1" ht="14.25" customHeight="1" x14ac:dyDescent="0.25">
      <c r="A101" s="4"/>
      <c r="B101" s="4"/>
      <c r="C101" s="118"/>
      <c r="D101" s="108" t="str">
        <f>'1a'!D100</f>
        <v>Egyéb bérleti díj</v>
      </c>
      <c r="E101" s="145">
        <f>'1a'!E100+'1a'!G100</f>
        <v>27000000</v>
      </c>
      <c r="F101" s="146">
        <f>'1a'!F100+'1a'!H100</f>
        <v>22000000</v>
      </c>
    </row>
    <row r="102" spans="1:6" s="36" customFormat="1" ht="14.25" customHeight="1" x14ac:dyDescent="0.25">
      <c r="A102" s="4"/>
      <c r="B102" s="4"/>
      <c r="C102" s="118"/>
      <c r="D102" s="108" t="str">
        <f>'1a'!D101</f>
        <v>EPR díj önkormányzatot megillető része</v>
      </c>
      <c r="E102" s="145">
        <f>'1a'!E101+'1a'!G101</f>
        <v>0</v>
      </c>
      <c r="F102" s="146">
        <f>'1a'!F101+'1a'!H101</f>
        <v>63000000</v>
      </c>
    </row>
    <row r="103" spans="1:6" s="36" customFormat="1" ht="14.25" customHeight="1" x14ac:dyDescent="0.25">
      <c r="A103" s="4"/>
      <c r="B103" s="4"/>
      <c r="C103" s="118"/>
      <c r="D103" s="108"/>
      <c r="E103" s="145"/>
      <c r="F103" s="146"/>
    </row>
    <row r="104" spans="1:6" s="90" customFormat="1" ht="14.25" customHeight="1" x14ac:dyDescent="0.25">
      <c r="A104" s="116"/>
      <c r="B104" s="116"/>
      <c r="C104" s="117" t="s">
        <v>45</v>
      </c>
      <c r="D104" s="107" t="str">
        <f>'1a'!D103</f>
        <v>Közvetített szolgáltatások ellenértéke (B403)</v>
      </c>
      <c r="E104" s="143">
        <f>'1a'!E103+'1a'!G103</f>
        <v>38000000</v>
      </c>
      <c r="F104" s="144">
        <f>'1a'!F103+'1a'!H103</f>
        <v>39500000</v>
      </c>
    </row>
    <row r="105" spans="1:6" s="90" customFormat="1" ht="14.25" customHeight="1" x14ac:dyDescent="0.25">
      <c r="A105" s="116"/>
      <c r="B105" s="116"/>
      <c r="C105" s="117"/>
      <c r="D105" s="112" t="str">
        <f>'1a'!D104</f>
        <v>Továbbszámlázott szolgáltatás</v>
      </c>
      <c r="E105" s="145">
        <f>'1a'!E104+'1a'!G104</f>
        <v>38000000</v>
      </c>
      <c r="F105" s="146">
        <f>'1a'!F104+'1a'!H104</f>
        <v>39500000</v>
      </c>
    </row>
    <row r="106" spans="1:6" s="90" customFormat="1" ht="14.25" customHeight="1" x14ac:dyDescent="0.25">
      <c r="A106" s="116"/>
      <c r="B106" s="116"/>
      <c r="C106" s="117"/>
      <c r="D106" s="112"/>
      <c r="E106" s="145"/>
      <c r="F106" s="146"/>
    </row>
    <row r="107" spans="1:6" s="90" customFormat="1" ht="14.25" customHeight="1" x14ac:dyDescent="0.25">
      <c r="A107" s="116"/>
      <c r="B107" s="116"/>
      <c r="C107" s="117" t="s">
        <v>46</v>
      </c>
      <c r="D107" s="107" t="str">
        <f>'1a'!D106</f>
        <v>Tulajdonosi bevételek (B404)</v>
      </c>
      <c r="E107" s="143">
        <f>'1a'!E106+'1a'!G106</f>
        <v>7800000</v>
      </c>
      <c r="F107" s="144">
        <f>'1a'!F106+'1a'!H106</f>
        <v>21700000</v>
      </c>
    </row>
    <row r="108" spans="1:6" s="90" customFormat="1" ht="14.25" customHeight="1" x14ac:dyDescent="0.25">
      <c r="A108" s="116"/>
      <c r="B108" s="116"/>
      <c r="C108" s="117"/>
      <c r="D108" s="108" t="str">
        <f>'1a'!D107</f>
        <v>Lakások bérleti díja Termofok-Sió Kft.</v>
      </c>
      <c r="E108" s="145">
        <f>'1a'!E107+'1a'!G107</f>
        <v>5700000</v>
      </c>
      <c r="F108" s="146">
        <f>'1a'!F107+'1a'!H107</f>
        <v>5700000</v>
      </c>
    </row>
    <row r="109" spans="1:6" s="90" customFormat="1" ht="14.25" customHeight="1" x14ac:dyDescent="0.25">
      <c r="A109" s="116"/>
      <c r="B109" s="116"/>
      <c r="C109" s="117"/>
      <c r="D109" s="108" t="str">
        <f>'1a'!D108</f>
        <v>Szekrényessy K. u. 6. garzon lakások bérleti díja</v>
      </c>
      <c r="E109" s="145">
        <f>'1a'!E108+'1a'!G108</f>
        <v>2100000</v>
      </c>
      <c r="F109" s="146">
        <f>'1a'!F108+'1a'!H108</f>
        <v>13000000</v>
      </c>
    </row>
    <row r="110" spans="1:6" s="90" customFormat="1" ht="14.25" customHeight="1" x14ac:dyDescent="0.25">
      <c r="A110" s="116"/>
      <c r="B110" s="116"/>
      <c r="C110" s="117"/>
      <c r="D110" s="108" t="str">
        <f>'1a'!D109</f>
        <v>Nem lakás céljára szolgáló helyiségek</v>
      </c>
      <c r="E110" s="145">
        <f>'1a'!E109+'1a'!G109</f>
        <v>0</v>
      </c>
      <c r="F110" s="146">
        <f>'1a'!F109+'1a'!H109</f>
        <v>3000000</v>
      </c>
    </row>
    <row r="111" spans="1:6" s="90" customFormat="1" ht="14.25" customHeight="1" x14ac:dyDescent="0.25">
      <c r="A111" s="116"/>
      <c r="B111" s="116"/>
      <c r="C111" s="117"/>
      <c r="D111" s="108"/>
      <c r="E111" s="145"/>
      <c r="F111" s="146"/>
    </row>
    <row r="112" spans="1:6" s="90" customFormat="1" ht="14.25" customHeight="1" x14ac:dyDescent="0.25">
      <c r="A112" s="116"/>
      <c r="B112" s="116"/>
      <c r="C112" s="117" t="s">
        <v>47</v>
      </c>
      <c r="D112" s="107" t="str">
        <f>'1a'!D111</f>
        <v>Ellátási díjak (B405)</v>
      </c>
      <c r="E112" s="143">
        <f>'1a'!E111+'1a'!G111</f>
        <v>68039371</v>
      </c>
      <c r="F112" s="144">
        <f>'1a'!F111+'1a'!H111</f>
        <v>79382000</v>
      </c>
    </row>
    <row r="113" spans="1:8" s="90" customFormat="1" ht="14.25" customHeight="1" x14ac:dyDescent="0.25">
      <c r="A113" s="116"/>
      <c r="B113" s="116"/>
      <c r="C113" s="117"/>
      <c r="D113" s="108" t="str">
        <f>'1a'!D112</f>
        <v xml:space="preserve">Vak Bottán János Ált.Iskola </v>
      </c>
      <c r="E113" s="145">
        <f>'1a'!E112+'1a'!G112</f>
        <v>19960630</v>
      </c>
      <c r="F113" s="145">
        <f>'1a'!F112+'1a'!H112</f>
        <v>22283000</v>
      </c>
    </row>
    <row r="114" spans="1:8" s="90" customFormat="1" ht="14.25" customHeight="1" x14ac:dyDescent="0.25">
      <c r="A114" s="116"/>
      <c r="B114" s="116"/>
      <c r="C114" s="117"/>
      <c r="D114" s="108" t="str">
        <f>'1a'!D113</f>
        <v xml:space="preserve">Beszédes József Ált.Iskola </v>
      </c>
      <c r="E114" s="145">
        <f>'1a'!E113+'1a'!G113</f>
        <v>19566929</v>
      </c>
      <c r="F114" s="145">
        <f>'1a'!F113+'1a'!H113</f>
        <v>23050000</v>
      </c>
    </row>
    <row r="115" spans="1:8" s="90" customFormat="1" ht="14.25" customHeight="1" x14ac:dyDescent="0.25">
      <c r="A115" s="116"/>
      <c r="B115" s="116"/>
      <c r="C115" s="117"/>
      <c r="D115" s="108" t="str">
        <f>'1a'!D114</f>
        <v xml:space="preserve">Széchenyi István Ált.Iskola </v>
      </c>
      <c r="E115" s="145">
        <f>'1a'!E114+'1a'!G114</f>
        <v>17007875</v>
      </c>
      <c r="F115" s="145">
        <f>'1a'!F114+'1a'!H114</f>
        <v>18030000</v>
      </c>
    </row>
    <row r="116" spans="1:8" s="90" customFormat="1" ht="14.25" customHeight="1" x14ac:dyDescent="0.25">
      <c r="A116" s="116"/>
      <c r="B116" s="116"/>
      <c r="C116" s="117"/>
      <c r="D116" s="108" t="str">
        <f>'1a'!D115</f>
        <v>Perczel Mór Gimnázium</v>
      </c>
      <c r="E116" s="145">
        <f>'1a'!E115+'1a'!G115</f>
        <v>4921260</v>
      </c>
      <c r="F116" s="145">
        <f>'1a'!F115+'1a'!H115</f>
        <v>4650000</v>
      </c>
    </row>
    <row r="117" spans="1:8" s="90" customFormat="1" ht="14.25" customHeight="1" x14ac:dyDescent="0.25">
      <c r="A117" s="116"/>
      <c r="B117" s="116"/>
      <c r="C117" s="117"/>
      <c r="D117" s="108" t="str">
        <f>'1a'!D116</f>
        <v>Siófoki Szakképzési Centrum</v>
      </c>
      <c r="E117" s="145">
        <f>'1a'!E116+'1a'!G116</f>
        <v>2952756</v>
      </c>
      <c r="F117" s="145">
        <f>'1a'!F116+'1a'!H116</f>
        <v>2400000</v>
      </c>
    </row>
    <row r="118" spans="1:8" s="90" customFormat="1" ht="14.25" customHeight="1" x14ac:dyDescent="0.25">
      <c r="A118" s="116"/>
      <c r="B118" s="116"/>
      <c r="C118" s="117"/>
      <c r="D118" s="108" t="str">
        <f>'1a'!D117</f>
        <v>PMG Aranypart Kollégiuma</v>
      </c>
      <c r="E118" s="145">
        <f>'1a'!E117+'1a'!G117</f>
        <v>1661417</v>
      </c>
      <c r="F118" s="145">
        <f>'1a'!F117+'1a'!H117</f>
        <v>1850000</v>
      </c>
    </row>
    <row r="119" spans="1:8" s="90" customFormat="1" ht="14.25" customHeight="1" x14ac:dyDescent="0.25">
      <c r="A119" s="116"/>
      <c r="B119" s="116"/>
      <c r="C119" s="117"/>
      <c r="D119" s="108" t="str">
        <f>'1a'!D118</f>
        <v>Iskolai nyári napközi tábor étkezés</v>
      </c>
      <c r="E119" s="145">
        <f>'1a'!E118+'1a'!G118</f>
        <v>1968504</v>
      </c>
      <c r="F119" s="145">
        <f>'1a'!F118+'1a'!H118</f>
        <v>1969000</v>
      </c>
    </row>
    <row r="120" spans="1:8" s="90" customFormat="1" ht="14.25" customHeight="1" x14ac:dyDescent="0.25">
      <c r="A120" s="116"/>
      <c r="B120" s="116"/>
      <c r="C120" s="117"/>
      <c r="D120" s="108" t="str">
        <f>'1a'!D119</f>
        <v>Gondozási Központ garzon egyszeri befizetések</v>
      </c>
      <c r="E120" s="145">
        <f>'1a'!E119+'1a'!G119</f>
        <v>0</v>
      </c>
      <c r="F120" s="145">
        <f>'1a'!F119+'1a'!H119</f>
        <v>5150000</v>
      </c>
    </row>
    <row r="121" spans="1:8" s="90" customFormat="1" ht="14.25" customHeight="1" x14ac:dyDescent="0.25">
      <c r="A121" s="116"/>
      <c r="B121" s="116"/>
      <c r="C121" s="117"/>
      <c r="D121" s="108"/>
      <c r="E121" s="145"/>
      <c r="F121" s="146"/>
    </row>
    <row r="122" spans="1:8" s="90" customFormat="1" ht="14.25" customHeight="1" x14ac:dyDescent="0.25">
      <c r="A122" s="116"/>
      <c r="B122" s="116"/>
      <c r="C122" s="117" t="s">
        <v>48</v>
      </c>
      <c r="D122" s="107" t="str">
        <f>'1a'!D121</f>
        <v>Kiszámlázott általános forgalmi adó (B406)</v>
      </c>
      <c r="E122" s="143">
        <f>'1a'!E121+'1a'!G121</f>
        <v>140857738</v>
      </c>
      <c r="F122" s="144">
        <f>'1a'!F121+'1a'!H121</f>
        <v>166044616</v>
      </c>
      <c r="H122" s="95"/>
    </row>
    <row r="123" spans="1:8" s="90" customFormat="1" ht="14.25" customHeight="1" x14ac:dyDescent="0.25">
      <c r="A123" s="116"/>
      <c r="B123" s="116"/>
      <c r="C123" s="117"/>
      <c r="D123" s="107"/>
      <c r="E123" s="143"/>
      <c r="F123" s="144"/>
    </row>
    <row r="124" spans="1:8" s="90" customFormat="1" ht="14.25" customHeight="1" x14ac:dyDescent="0.25">
      <c r="A124" s="116"/>
      <c r="B124" s="116"/>
      <c r="C124" s="117" t="s">
        <v>49</v>
      </c>
      <c r="D124" s="107" t="str">
        <f>'1a'!D123</f>
        <v>Általános forgalmi adó visszatérítése (B407)</v>
      </c>
      <c r="E124" s="143">
        <f>'1a'!E123+'1a'!G123</f>
        <v>238762000</v>
      </c>
      <c r="F124" s="144">
        <f>'1a'!F123+'1a'!H123</f>
        <v>143725000</v>
      </c>
      <c r="G124" s="95"/>
    </row>
    <row r="125" spans="1:8" s="90" customFormat="1" ht="14.25" customHeight="1" x14ac:dyDescent="0.25">
      <c r="A125" s="116"/>
      <c r="B125" s="116"/>
      <c r="C125" s="117"/>
      <c r="D125" s="107"/>
      <c r="E125" s="143"/>
      <c r="F125" s="144"/>
    </row>
    <row r="126" spans="1:8" s="90" customFormat="1" ht="14.25" customHeight="1" x14ac:dyDescent="0.25">
      <c r="A126" s="116"/>
      <c r="B126" s="116"/>
      <c r="C126" s="117" t="s">
        <v>63</v>
      </c>
      <c r="D126" s="107" t="str">
        <f>'1a'!D125</f>
        <v>Kamatbevételek (B408)</v>
      </c>
      <c r="E126" s="143">
        <f>'1a'!E125+'1a'!G125</f>
        <v>250000000</v>
      </c>
      <c r="F126" s="144">
        <f>'1a'!F125+'1a'!H125</f>
        <v>200000000</v>
      </c>
    </row>
    <row r="127" spans="1:8" s="90" customFormat="1" ht="14.25" customHeight="1" x14ac:dyDescent="0.25">
      <c r="A127" s="116"/>
      <c r="B127" s="116"/>
      <c r="C127" s="117"/>
      <c r="D127" s="108" t="str">
        <f>'1a'!D126</f>
        <v>Betétlekötésből származó és forgalmi kamat bevétel</v>
      </c>
      <c r="E127" s="145">
        <f>'1a'!E126+'1a'!G126</f>
        <v>250000000</v>
      </c>
      <c r="F127" s="146">
        <f>'1a'!F126+'1a'!H126</f>
        <v>200000000</v>
      </c>
    </row>
    <row r="128" spans="1:8" s="90" customFormat="1" ht="14.25" customHeight="1" x14ac:dyDescent="0.25">
      <c r="A128" s="116"/>
      <c r="B128" s="116"/>
      <c r="C128" s="117"/>
      <c r="D128" s="108"/>
      <c r="E128" s="145"/>
      <c r="F128" s="146"/>
    </row>
    <row r="129" spans="1:6" s="90" customFormat="1" ht="14.25" customHeight="1" x14ac:dyDescent="0.25">
      <c r="A129" s="116"/>
      <c r="B129" s="116"/>
      <c r="C129" s="117" t="s">
        <v>64</v>
      </c>
      <c r="D129" s="107" t="str">
        <f>'1a'!D128</f>
        <v>Egyéb pénzügyi műveletek bevételei (B409)</v>
      </c>
      <c r="E129" s="143">
        <f>'1a'!E128+'1a'!G128</f>
        <v>0</v>
      </c>
      <c r="F129" s="144">
        <f>'1a'!F128+'1a'!H128</f>
        <v>0</v>
      </c>
    </row>
    <row r="130" spans="1:6" s="90" customFormat="1" ht="14.25" customHeight="1" x14ac:dyDescent="0.25">
      <c r="A130" s="116"/>
      <c r="B130" s="116"/>
      <c r="C130" s="117"/>
      <c r="D130" s="107"/>
      <c r="E130" s="143"/>
      <c r="F130" s="144"/>
    </row>
    <row r="131" spans="1:6" s="90" customFormat="1" ht="14.25" customHeight="1" x14ac:dyDescent="0.25">
      <c r="A131" s="116"/>
      <c r="B131" s="116"/>
      <c r="C131" s="117" t="s">
        <v>65</v>
      </c>
      <c r="D131" s="107" t="str">
        <f>'1a'!D130</f>
        <v>Biztosító által fizetett kártérítés (B410)</v>
      </c>
      <c r="E131" s="143">
        <f>'1a'!E130+'1a'!G130</f>
        <v>4000000</v>
      </c>
      <c r="F131" s="144">
        <f>'1a'!F130+'1a'!H130</f>
        <v>4000000</v>
      </c>
    </row>
    <row r="132" spans="1:6" s="90" customFormat="1" ht="14.25" customHeight="1" x14ac:dyDescent="0.25">
      <c r="A132" s="116"/>
      <c r="B132" s="116"/>
      <c r="C132" s="117"/>
      <c r="D132" s="108"/>
      <c r="E132" s="145"/>
      <c r="F132" s="146"/>
    </row>
    <row r="133" spans="1:6" s="90" customFormat="1" ht="14.25" customHeight="1" x14ac:dyDescent="0.25">
      <c r="A133" s="116"/>
      <c r="B133" s="116"/>
      <c r="C133" s="117" t="s">
        <v>115</v>
      </c>
      <c r="D133" s="107" t="str">
        <f>'1a'!D132</f>
        <v>Egyéb működési bevételek (B411)</v>
      </c>
      <c r="E133" s="143">
        <f>'1a'!E132+'1a'!G132</f>
        <v>22600000</v>
      </c>
      <c r="F133" s="144">
        <f>'1a'!F132+'1a'!H132</f>
        <v>23500000</v>
      </c>
    </row>
    <row r="134" spans="1:6" s="90" customFormat="1" ht="14.25" customHeight="1" x14ac:dyDescent="0.25">
      <c r="A134" s="116"/>
      <c r="B134" s="116"/>
      <c r="C134" s="117"/>
      <c r="D134" s="108" t="str">
        <f>'1a'!D133</f>
        <v>Balaton-parti Kft. kezességvállalási díj</v>
      </c>
      <c r="E134" s="145">
        <f>'1a'!E133+'1a'!G133</f>
        <v>600000</v>
      </c>
      <c r="F134" s="146">
        <f>'1a'!F133+'1a'!H133</f>
        <v>500000</v>
      </c>
    </row>
    <row r="135" spans="1:6" s="90" customFormat="1" ht="14.25" customHeight="1" x14ac:dyDescent="0.25">
      <c r="A135" s="116"/>
      <c r="B135" s="116"/>
      <c r="C135" s="117"/>
      <c r="D135" s="108" t="str">
        <f>'1a'!D134</f>
        <v>Parkolás - végrehajtói díj ügyféltől történő utólagos beszedése</v>
      </c>
      <c r="E135" s="145">
        <f>'1a'!E134+'1a'!G134</f>
        <v>2000000</v>
      </c>
      <c r="F135" s="146">
        <f>'1a'!F134+'1a'!H134</f>
        <v>3000000</v>
      </c>
    </row>
    <row r="136" spans="1:6" s="90" customFormat="1" ht="14.25" customHeight="1" x14ac:dyDescent="0.25">
      <c r="A136" s="116"/>
      <c r="B136" s="116"/>
      <c r="C136" s="117"/>
      <c r="D136" s="108" t="str">
        <f>'1a'!D135</f>
        <v xml:space="preserve">Egyéb kisösszegű bevétel, kiadások visszatérítései </v>
      </c>
      <c r="E136" s="145">
        <f>'1a'!E135+'1a'!G135</f>
        <v>20000000</v>
      </c>
      <c r="F136" s="146">
        <f>'1a'!F135+'1a'!H135</f>
        <v>20000000</v>
      </c>
    </row>
    <row r="137" spans="1:6" s="90" customFormat="1" ht="14.25" customHeight="1" x14ac:dyDescent="0.25">
      <c r="A137" s="116"/>
      <c r="B137" s="116"/>
      <c r="C137" s="117"/>
      <c r="D137" s="108"/>
      <c r="E137" s="145"/>
      <c r="F137" s="146"/>
    </row>
    <row r="138" spans="1:6" s="31" customFormat="1" ht="14.25" customHeight="1" x14ac:dyDescent="0.25">
      <c r="A138" s="136" t="s">
        <v>38</v>
      </c>
      <c r="B138" s="113" t="str">
        <f>'1a'!B137</f>
        <v>Felhalmozási bevételek (B5)</v>
      </c>
      <c r="C138" s="113"/>
      <c r="D138" s="105"/>
      <c r="E138" s="139">
        <f>'1a'!E137+'1a'!G137</f>
        <v>100000000</v>
      </c>
      <c r="F138" s="140">
        <f>'1a'!F137+'1a'!H137</f>
        <v>80000000</v>
      </c>
    </row>
    <row r="139" spans="1:6" s="31" customFormat="1" ht="14.25" customHeight="1" x14ac:dyDescent="0.25">
      <c r="A139" s="5"/>
      <c r="B139" s="114" t="s">
        <v>12</v>
      </c>
      <c r="C139" s="115" t="str">
        <f>'1a'!C138</f>
        <v>Ingatlanok értékesítése (B52)</v>
      </c>
      <c r="D139" s="106"/>
      <c r="E139" s="141">
        <f>'1a'!E138+'1a'!G138</f>
        <v>100000000</v>
      </c>
      <c r="F139" s="142">
        <f>'1a'!F138+'1a'!H138</f>
        <v>80000000</v>
      </c>
    </row>
    <row r="140" spans="1:6" s="90" customFormat="1" ht="14.25" customHeight="1" x14ac:dyDescent="0.25">
      <c r="A140" s="116"/>
      <c r="B140" s="116"/>
      <c r="C140" s="117"/>
      <c r="D140" s="108" t="str">
        <f>'1a'!D139</f>
        <v>Vagyonértékesítés</v>
      </c>
      <c r="E140" s="145">
        <f>'1a'!E139+'1a'!G139</f>
        <v>100000000</v>
      </c>
      <c r="F140" s="146">
        <f>'1a'!F139+'1a'!H139</f>
        <v>80000000</v>
      </c>
    </row>
    <row r="141" spans="1:6" s="90" customFormat="1" ht="14.25" customHeight="1" x14ac:dyDescent="0.25">
      <c r="A141" s="116"/>
      <c r="B141" s="116"/>
      <c r="C141" s="117"/>
      <c r="D141" s="108"/>
      <c r="E141" s="145"/>
      <c r="F141" s="146"/>
    </row>
    <row r="142" spans="1:6" s="31" customFormat="1" ht="14.25" customHeight="1" x14ac:dyDescent="0.25">
      <c r="A142" s="5"/>
      <c r="B142" s="114" t="s">
        <v>14</v>
      </c>
      <c r="C142" s="115" t="str">
        <f>'1a'!C141</f>
        <v>Egyéb tárgyi eszközök értékesítése (B53)</v>
      </c>
      <c r="D142" s="106"/>
      <c r="E142" s="141"/>
      <c r="F142" s="142"/>
    </row>
    <row r="143" spans="1:6" s="90" customFormat="1" ht="14.25" customHeight="1" x14ac:dyDescent="0.25">
      <c r="A143" s="116"/>
      <c r="B143" s="116"/>
      <c r="C143" s="117"/>
      <c r="D143" s="108"/>
      <c r="E143" s="145"/>
      <c r="F143" s="146"/>
    </row>
    <row r="144" spans="1:6" s="31" customFormat="1" ht="14.25" customHeight="1" x14ac:dyDescent="0.25">
      <c r="A144" s="136" t="s">
        <v>61</v>
      </c>
      <c r="B144" s="113" t="str">
        <f>'1a'!B143</f>
        <v>Működési célú átvett pénzeszközök (B6)</v>
      </c>
      <c r="C144" s="113"/>
      <c r="D144" s="105"/>
      <c r="E144" s="139">
        <f>'1a'!E143+'1a'!G143</f>
        <v>9000</v>
      </c>
      <c r="F144" s="139">
        <f>'1a'!F143+'1a'!H143</f>
        <v>4678921</v>
      </c>
    </row>
    <row r="145" spans="1:7" s="31" customFormat="1" ht="14.25" customHeight="1" x14ac:dyDescent="0.25">
      <c r="A145" s="5"/>
      <c r="B145" s="114" t="s">
        <v>12</v>
      </c>
      <c r="C145" s="115" t="str">
        <f>'1a'!C144</f>
        <v>Műk. célú visszatérítendő tám.-k, kölcsönök visszatérülése államháztartáson kívülről (B64)</v>
      </c>
      <c r="D145" s="106"/>
      <c r="E145" s="141"/>
      <c r="F145" s="142"/>
    </row>
    <row r="146" spans="1:7" s="90" customFormat="1" ht="14.25" customHeight="1" x14ac:dyDescent="0.25">
      <c r="A146" s="116"/>
      <c r="B146" s="116"/>
      <c r="C146" s="117"/>
      <c r="D146" s="108"/>
      <c r="E146" s="145"/>
      <c r="F146" s="146"/>
    </row>
    <row r="147" spans="1:7" s="31" customFormat="1" ht="14.25" customHeight="1" x14ac:dyDescent="0.25">
      <c r="A147" s="5"/>
      <c r="B147" s="114" t="s">
        <v>14</v>
      </c>
      <c r="C147" s="115" t="str">
        <f>'1a'!C146</f>
        <v>Egyéb működési célú átvett pénzeszközök (B65)</v>
      </c>
      <c r="D147" s="106"/>
      <c r="E147" s="141">
        <f>'1a'!G146</f>
        <v>9000</v>
      </c>
      <c r="F147" s="142">
        <f>'1a'!H146</f>
        <v>4678921</v>
      </c>
    </row>
    <row r="148" spans="1:7" s="90" customFormat="1" ht="14.25" customHeight="1" x14ac:dyDescent="0.25">
      <c r="A148" s="116"/>
      <c r="B148" s="116"/>
      <c r="C148" s="117"/>
      <c r="D148" s="108" t="str">
        <f>'1a'!D147</f>
        <v>Előző évi nem közművel összegy.háztartási szennyvíz ártalmatl. maradvány visszafizetése (DRV Zrt)</v>
      </c>
      <c r="E148" s="145">
        <f>'1a'!G147</f>
        <v>9000</v>
      </c>
      <c r="F148" s="146">
        <f>'1a'!H147</f>
        <v>0</v>
      </c>
    </row>
    <row r="149" spans="1:7" s="90" customFormat="1" ht="14.25" customHeight="1" x14ac:dyDescent="0.25">
      <c r="A149" s="116"/>
      <c r="B149" s="116"/>
      <c r="C149" s="117"/>
      <c r="D149" s="108" t="str">
        <f>'1a'!D148</f>
        <v>Víz- és csatornaszolg.költségeinek támogatási maradvány visszafizetése (DRV Zrt)</v>
      </c>
      <c r="E149" s="145">
        <f>'1a'!G148</f>
        <v>0</v>
      </c>
      <c r="F149" s="146">
        <f>'1a'!H148</f>
        <v>4678921</v>
      </c>
    </row>
    <row r="150" spans="1:7" s="90" customFormat="1" ht="14.25" customHeight="1" x14ac:dyDescent="0.25">
      <c r="A150" s="116"/>
      <c r="B150" s="116"/>
      <c r="C150" s="117"/>
      <c r="D150" s="108"/>
      <c r="E150" s="145"/>
      <c r="F150" s="146"/>
    </row>
    <row r="151" spans="1:7" s="31" customFormat="1" ht="14.25" customHeight="1" x14ac:dyDescent="0.25">
      <c r="A151" s="136" t="s">
        <v>62</v>
      </c>
      <c r="B151" s="113" t="str">
        <f>'1a'!B150</f>
        <v>Felhalmozási célú átvett pénzeszközök (B7)</v>
      </c>
      <c r="C151" s="113"/>
      <c r="D151" s="105"/>
      <c r="E151" s="139">
        <f>'1a'!E150+'1a'!G150</f>
        <v>900000</v>
      </c>
      <c r="F151" s="139">
        <f>'1a'!F150+'1a'!H150</f>
        <v>706000</v>
      </c>
    </row>
    <row r="152" spans="1:7" s="31" customFormat="1" ht="14.25" customHeight="1" x14ac:dyDescent="0.25">
      <c r="A152" s="5"/>
      <c r="B152" s="114" t="s">
        <v>12</v>
      </c>
      <c r="C152" s="115" t="str">
        <f>'1a'!C151</f>
        <v>Felhalm. célú visszatérítendő tám.-k, kölcsönök visszatérülése államháztartáson kívülről (B74)</v>
      </c>
      <c r="D152" s="106"/>
      <c r="E152" s="141">
        <f>'1a'!E151+'1a'!G151</f>
        <v>400000</v>
      </c>
      <c r="F152" s="142">
        <f>'1a'!F151+'1a'!H151</f>
        <v>200000</v>
      </c>
    </row>
    <row r="153" spans="1:7" s="90" customFormat="1" ht="14.25" customHeight="1" x14ac:dyDescent="0.25">
      <c r="A153" s="116"/>
      <c r="B153" s="116"/>
      <c r="C153" s="117"/>
      <c r="D153" s="108" t="str">
        <f>'1a'!D152</f>
        <v>Lakástámogatási kölcsönök visszatérülése</v>
      </c>
      <c r="E153" s="145">
        <f>'1a'!E152</f>
        <v>400000</v>
      </c>
      <c r="F153" s="146">
        <f>'1a'!F152</f>
        <v>200000</v>
      </c>
    </row>
    <row r="154" spans="1:7" s="90" customFormat="1" ht="14.25" customHeight="1" x14ac:dyDescent="0.25">
      <c r="A154" s="116"/>
      <c r="B154" s="116"/>
      <c r="C154" s="117"/>
      <c r="D154" s="108"/>
      <c r="E154" s="145"/>
      <c r="F154" s="146"/>
    </row>
    <row r="155" spans="1:7" s="31" customFormat="1" ht="14.25" customHeight="1" x14ac:dyDescent="0.25">
      <c r="A155" s="5"/>
      <c r="B155" s="114" t="s">
        <v>14</v>
      </c>
      <c r="C155" s="115" t="str">
        <f>'1a'!C154</f>
        <v>Egyéb felhalmozási célú átvett pénzeszközök (B75)</v>
      </c>
      <c r="D155" s="106"/>
      <c r="E155" s="141">
        <f>'1a'!E154+'1a'!G154</f>
        <v>500000</v>
      </c>
      <c r="F155" s="142">
        <f>'1a'!F154+'1a'!H154</f>
        <v>506000</v>
      </c>
    </row>
    <row r="156" spans="1:7" s="90" customFormat="1" ht="14.25" customHeight="1" x14ac:dyDescent="0.25">
      <c r="A156" s="116"/>
      <c r="B156" s="116"/>
      <c r="C156" s="117"/>
      <c r="D156" s="108" t="str">
        <f>'1a'!D155</f>
        <v>Zöldfelületi alapba történő befizetések</v>
      </c>
      <c r="E156" s="145">
        <f>'1a'!E155+'1a'!G155</f>
        <v>500000</v>
      </c>
      <c r="F156" s="146">
        <f>'1a'!F155+'1a'!H155</f>
        <v>500000</v>
      </c>
    </row>
    <row r="157" spans="1:7" s="90" customFormat="1" ht="14.25" customHeight="1" x14ac:dyDescent="0.25">
      <c r="A157" s="116"/>
      <c r="B157" s="116"/>
      <c r="C157" s="117"/>
      <c r="D157" s="108" t="str">
        <f>'1a'!D156</f>
        <v>Karácsonyi jótékonysági vásár bevételei</v>
      </c>
      <c r="E157" s="145">
        <f>'1a'!E156+'1a'!G156</f>
        <v>0</v>
      </c>
      <c r="F157" s="146">
        <f>'1a'!F156+'1a'!H156</f>
        <v>6000</v>
      </c>
    </row>
    <row r="158" spans="1:7" s="90" customFormat="1" ht="14.25" customHeight="1" thickBot="1" x14ac:dyDescent="0.3">
      <c r="A158" s="116"/>
      <c r="B158" s="116"/>
      <c r="C158" s="117"/>
      <c r="D158" s="108"/>
      <c r="E158" s="145"/>
      <c r="F158" s="146"/>
    </row>
    <row r="159" spans="1:7" s="32" customFormat="1" ht="14.25" customHeight="1" thickBot="1" x14ac:dyDescent="0.3">
      <c r="A159" s="527" t="str">
        <f>'1a'!A158:D158</f>
        <v>KÖLTSÉGVETÉSI BEVÉTELEK</v>
      </c>
      <c r="B159" s="528"/>
      <c r="C159" s="528"/>
      <c r="D159" s="529"/>
      <c r="E159" s="151">
        <f>'1a'!E158+'1a'!G158</f>
        <v>8747737459</v>
      </c>
      <c r="F159" s="152">
        <f>'1a'!F158+'1a'!H158</f>
        <v>9441447838</v>
      </c>
      <c r="G159" s="35"/>
    </row>
    <row r="160" spans="1:7" s="31" customFormat="1" ht="14.25" customHeight="1" x14ac:dyDescent="0.25">
      <c r="A160" s="136" t="s">
        <v>66</v>
      </c>
      <c r="B160" s="113" t="str">
        <f>'1a'!B159</f>
        <v>Finanszírozási bevételek (B8)</v>
      </c>
      <c r="C160" s="113"/>
      <c r="D160" s="105"/>
      <c r="E160" s="139">
        <f>'1a'!E159+'1a'!G159</f>
        <v>3922478997</v>
      </c>
      <c r="F160" s="139">
        <f>'1a'!F159+'1a'!H159</f>
        <v>4075804242</v>
      </c>
      <c r="G160" s="35"/>
    </row>
    <row r="161" spans="1:8" s="31" customFormat="1" ht="14.25" customHeight="1" x14ac:dyDescent="0.25">
      <c r="A161" s="5"/>
      <c r="B161" s="114" t="s">
        <v>12</v>
      </c>
      <c r="C161" s="115" t="str">
        <f>'1a'!C160</f>
        <v>Belföldi finanszírozási bevételei (B81)</v>
      </c>
      <c r="D161" s="106"/>
      <c r="E161" s="141">
        <f>'1a'!E160+'1a'!G160</f>
        <v>3922478997</v>
      </c>
      <c r="F161" s="142">
        <f>'1a'!F160+'1a'!H160</f>
        <v>4075804242</v>
      </c>
      <c r="G161" s="35"/>
    </row>
    <row r="162" spans="1:8" s="90" customFormat="1" ht="14.25" customHeight="1" x14ac:dyDescent="0.25">
      <c r="A162" s="116"/>
      <c r="B162" s="116"/>
      <c r="C162" s="117" t="str">
        <f>'1a'!C161</f>
        <v>a)</v>
      </c>
      <c r="D162" s="107" t="str">
        <f>'1a'!D161</f>
        <v>Maradvány igénybevétele (B813)</v>
      </c>
      <c r="E162" s="143">
        <f>'1a'!E161+'1a'!G161</f>
        <v>1322478997</v>
      </c>
      <c r="F162" s="144">
        <f>'1a'!F161+'1a'!H161</f>
        <v>675804242</v>
      </c>
      <c r="G162" s="35"/>
    </row>
    <row r="163" spans="1:8" s="90" customFormat="1" x14ac:dyDescent="0.25">
      <c r="A163" s="116"/>
      <c r="B163" s="116"/>
      <c r="C163" s="117"/>
      <c r="D163" s="108"/>
      <c r="E163" s="145"/>
      <c r="F163" s="146"/>
      <c r="G163" s="35"/>
    </row>
    <row r="164" spans="1:8" s="90" customFormat="1" ht="14.25" customHeight="1" x14ac:dyDescent="0.25">
      <c r="A164" s="116"/>
      <c r="B164" s="116"/>
      <c r="C164" s="117" t="str">
        <f>'1a'!C163</f>
        <v>b)</v>
      </c>
      <c r="D164" s="107" t="str">
        <f>'1a'!D163</f>
        <v>Lekötött bankbetétek megszüntetése (B817)</v>
      </c>
      <c r="E164" s="143">
        <f>'1a'!G163</f>
        <v>2600000000</v>
      </c>
      <c r="F164" s="144">
        <f>'1a'!H163</f>
        <v>3400000000</v>
      </c>
      <c r="G164" s="35"/>
    </row>
    <row r="165" spans="1:8" s="90" customFormat="1" ht="14.25" customHeight="1" thickBot="1" x14ac:dyDescent="0.3">
      <c r="A165" s="116"/>
      <c r="B165" s="116"/>
      <c r="C165" s="117"/>
      <c r="D165" s="108"/>
      <c r="E165" s="145"/>
      <c r="F165" s="146"/>
      <c r="G165" s="35"/>
    </row>
    <row r="166" spans="1:8" s="32" customFormat="1" ht="15" customHeight="1" thickBot="1" x14ac:dyDescent="0.3">
      <c r="A166" s="527" t="str">
        <f>'1a'!A165:D165</f>
        <v>KÖLTSÉGVETÉSI ÉS FINANSZÍROZÁSI BEVÉTELEK ÖSSZESEN</v>
      </c>
      <c r="B166" s="528"/>
      <c r="C166" s="528"/>
      <c r="D166" s="529"/>
      <c r="E166" s="151">
        <f>'1a'!E165+'1a'!G165</f>
        <v>12670216456</v>
      </c>
      <c r="F166" s="151">
        <f>'1a'!F165+'1a'!H165</f>
        <v>13517252080</v>
      </c>
      <c r="G166" s="35"/>
      <c r="H166" s="96"/>
    </row>
    <row r="167" spans="1:8" x14ac:dyDescent="0.25">
      <c r="G167" s="35"/>
    </row>
  </sheetData>
  <mergeCells count="6">
    <mergeCell ref="A159:D159"/>
    <mergeCell ref="A166:D166"/>
    <mergeCell ref="A1:F1"/>
    <mergeCell ref="A2:F2"/>
    <mergeCell ref="A3:F3"/>
    <mergeCell ref="A4:F4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zoomScale="180" zoomScaleNormal="180" workbookViewId="0">
      <pane ySplit="6" topLeftCell="A76" activePane="bottomLeft" state="frozen"/>
      <selection activeCell="D58" sqref="D58"/>
      <selection pane="bottomLeft" activeCell="A99" sqref="A99"/>
    </sheetView>
  </sheetViews>
  <sheetFormatPr defaultRowHeight="14.25" customHeight="1" x14ac:dyDescent="0.2"/>
  <cols>
    <col min="1" max="1" width="107.85546875" style="154" customWidth="1"/>
    <col min="2" max="2" width="15.5703125" style="154" customWidth="1"/>
    <col min="3" max="3" width="16" style="154" customWidth="1"/>
    <col min="4" max="16384" width="9.140625" style="1"/>
  </cols>
  <sheetData>
    <row r="1" spans="1:4" ht="22.5" customHeight="1" x14ac:dyDescent="0.2">
      <c r="B1" s="334"/>
      <c r="C1" s="154" t="s">
        <v>181</v>
      </c>
      <c r="D1" s="334"/>
    </row>
    <row r="2" spans="1:4" ht="34.5" customHeight="1" x14ac:dyDescent="0.2">
      <c r="A2" s="542" t="s">
        <v>210</v>
      </c>
      <c r="B2" s="542"/>
      <c r="C2" s="542"/>
    </row>
    <row r="3" spans="1:4" ht="14.25" customHeight="1" x14ac:dyDescent="0.25">
      <c r="A3" s="534" t="s">
        <v>424</v>
      </c>
      <c r="B3" s="534"/>
      <c r="C3" s="534"/>
    </row>
    <row r="4" spans="1:4" ht="27.75" customHeight="1" x14ac:dyDescent="0.2">
      <c r="A4" s="335"/>
      <c r="B4" s="335"/>
      <c r="C4" s="307" t="s">
        <v>158</v>
      </c>
    </row>
    <row r="5" spans="1:4" ht="15.75" customHeight="1" x14ac:dyDescent="0.25">
      <c r="A5" s="5"/>
      <c r="B5" s="362" t="s">
        <v>318</v>
      </c>
      <c r="C5" s="390" t="s">
        <v>426</v>
      </c>
    </row>
    <row r="6" spans="1:4" ht="15.75" customHeight="1" x14ac:dyDescent="0.25">
      <c r="A6" s="5"/>
      <c r="B6" s="6" t="s">
        <v>1</v>
      </c>
      <c r="C6" s="390" t="s">
        <v>1</v>
      </c>
    </row>
    <row r="7" spans="1:4" ht="18" customHeight="1" x14ac:dyDescent="0.25">
      <c r="A7" s="543" t="str">
        <f>'2a'!A9</f>
        <v>1.Városüzemeltetési feladatok</v>
      </c>
      <c r="B7" s="543"/>
      <c r="C7" s="543"/>
    </row>
    <row r="8" spans="1:4" ht="18" customHeight="1" x14ac:dyDescent="0.25">
      <c r="A8" s="127" t="str">
        <f>'2a'!A10</f>
        <v>Zöldterületek, parkok fenntartása</v>
      </c>
      <c r="B8" s="128">
        <f>'2a'!N10</f>
        <v>575000000</v>
      </c>
      <c r="C8" s="128">
        <f>'2a'!O10</f>
        <v>610000000</v>
      </c>
    </row>
    <row r="9" spans="1:4" ht="18" customHeight="1" x14ac:dyDescent="0.25">
      <c r="A9" s="127" t="str">
        <f>'2a'!A11</f>
        <v xml:space="preserve">Közutak, hidak, járdák, parkolók </v>
      </c>
      <c r="B9" s="128">
        <f>'2a'!N11</f>
        <v>418720633</v>
      </c>
      <c r="C9" s="128">
        <f>'2a'!O11</f>
        <v>440300000</v>
      </c>
    </row>
    <row r="10" spans="1:4" ht="18" customHeight="1" x14ac:dyDescent="0.25">
      <c r="A10" s="127" t="str">
        <f>'2a'!A12</f>
        <v>Építés és településfejlesztés</v>
      </c>
      <c r="B10" s="128">
        <f>'2a'!N12</f>
        <v>13000000</v>
      </c>
      <c r="C10" s="128">
        <f>'2a'!O12</f>
        <v>15000000</v>
      </c>
    </row>
    <row r="11" spans="1:4" ht="18" customHeight="1" x14ac:dyDescent="0.25">
      <c r="A11" s="127" t="str">
        <f>'2a'!A13</f>
        <v>Tószabályozás</v>
      </c>
      <c r="B11" s="128">
        <f>'2a'!N13</f>
        <v>21000000</v>
      </c>
      <c r="C11" s="128">
        <f>'2a'!O13</f>
        <v>21000000</v>
      </c>
    </row>
    <row r="12" spans="1:4" ht="18" customHeight="1" x14ac:dyDescent="0.25">
      <c r="A12" s="127" t="str">
        <f>'2a'!A14</f>
        <v>Közvilágítás</v>
      </c>
      <c r="B12" s="128">
        <f>'2a'!N14</f>
        <v>300000000</v>
      </c>
      <c r="C12" s="128">
        <f>'2a'!O14</f>
        <v>300000000</v>
      </c>
    </row>
    <row r="13" spans="1:4" ht="18" customHeight="1" x14ac:dyDescent="0.25">
      <c r="A13" s="127" t="str">
        <f>'2a'!A15</f>
        <v>Közvilágítás korszerűsítése, üzemeltetési feladatok</v>
      </c>
      <c r="B13" s="128">
        <f>'2a'!N15</f>
        <v>78433000</v>
      </c>
      <c r="C13" s="128">
        <f>'2a'!O15</f>
        <v>108000000</v>
      </c>
    </row>
    <row r="14" spans="1:4" ht="18" customHeight="1" x14ac:dyDescent="0.25">
      <c r="A14" s="127" t="str">
        <f>'2a'!A16</f>
        <v>Áram alulfogyasztás m. pótdíj fizetés</v>
      </c>
      <c r="B14" s="128">
        <f>'2a'!N16</f>
        <v>0</v>
      </c>
      <c r="C14" s="128">
        <f>'2a'!O16</f>
        <v>69385326</v>
      </c>
    </row>
    <row r="15" spans="1:4" ht="18" customHeight="1" x14ac:dyDescent="0.25">
      <c r="A15" s="127" t="str">
        <f>'2a'!A17</f>
        <v>Egyéb városi feladatok</v>
      </c>
      <c r="B15" s="128">
        <f>'2a'!N17</f>
        <v>114418000</v>
      </c>
      <c r="C15" s="128">
        <f>'2a'!O17</f>
        <v>116000000</v>
      </c>
    </row>
    <row r="16" spans="1:4" ht="18" customHeight="1" x14ac:dyDescent="0.25">
      <c r="A16" s="127" t="str">
        <f>'2a'!A18</f>
        <v xml:space="preserve">Term.véd.és Sóstói m.parti területek </v>
      </c>
      <c r="B16" s="128">
        <f>'2a'!N18</f>
        <v>12000000</v>
      </c>
      <c r="C16" s="128">
        <f>'2a'!O18</f>
        <v>12000000</v>
      </c>
    </row>
    <row r="17" spans="1:3" ht="18" customHeight="1" x14ac:dyDescent="0.25">
      <c r="A17" s="127" t="str">
        <f>'2a'!A19</f>
        <v>Állategészségügyi és mg-i feladat</v>
      </c>
      <c r="B17" s="128">
        <f>'2a'!N19</f>
        <v>29000000</v>
      </c>
      <c r="C17" s="128">
        <f>'2a'!O19</f>
        <v>30000000</v>
      </c>
    </row>
    <row r="18" spans="1:3" ht="18" customHeight="1" x14ac:dyDescent="0.25">
      <c r="A18" s="127" t="str">
        <f>'2a'!A20</f>
        <v>Vízrendezés, belvízelvezetés</v>
      </c>
      <c r="B18" s="128">
        <f>'2a'!N20</f>
        <v>115000000</v>
      </c>
      <c r="C18" s="128">
        <f>'2a'!O20</f>
        <v>130000000</v>
      </c>
    </row>
    <row r="19" spans="1:3" ht="18" customHeight="1" x14ac:dyDescent="0.25">
      <c r="A19" s="127" t="str">
        <f>'2a'!A21</f>
        <v>Köztisztasági feladatok</v>
      </c>
      <c r="B19" s="128">
        <f>'2a'!N21</f>
        <v>515000000</v>
      </c>
      <c r="C19" s="128">
        <f>'2a'!O21</f>
        <v>532000000</v>
      </c>
    </row>
    <row r="20" spans="1:3" ht="18" customHeight="1" x14ac:dyDescent="0.25">
      <c r="A20" s="127" t="str">
        <f>'2a'!A22</f>
        <v>Környezetvédelmi feladatok</v>
      </c>
      <c r="B20" s="128">
        <f>'2a'!N22</f>
        <v>20000000</v>
      </c>
      <c r="C20" s="128">
        <f>'2a'!O22</f>
        <v>20000000</v>
      </c>
    </row>
    <row r="21" spans="1:3" ht="18" customHeight="1" x14ac:dyDescent="0.25">
      <c r="A21" s="127" t="str">
        <f>'2a'!A23</f>
        <v>Mezőgazd., erdőterületek kezelése</v>
      </c>
      <c r="B21" s="128">
        <f>'2a'!N23</f>
        <v>2000000</v>
      </c>
      <c r="C21" s="128">
        <f>'2a'!O23</f>
        <v>2000000</v>
      </c>
    </row>
    <row r="22" spans="1:3" ht="18" customHeight="1" x14ac:dyDescent="0.25">
      <c r="A22" s="127" t="str">
        <f>'2a'!A24</f>
        <v>Nem közművel összegy. szennyvíz közszolg. 2025.évi előlege</v>
      </c>
      <c r="B22" s="128">
        <f>'2a'!N24</f>
        <v>10000000</v>
      </c>
      <c r="C22" s="128">
        <f>'2a'!O24</f>
        <v>13000000</v>
      </c>
    </row>
    <row r="23" spans="1:3" ht="18" customHeight="1" x14ac:dyDescent="0.25">
      <c r="A23" s="127" t="str">
        <f>'2a'!A25</f>
        <v>Temető fenntartás, üzemeltetés</v>
      </c>
      <c r="B23" s="128">
        <f>'2a'!N25</f>
        <v>4485000</v>
      </c>
      <c r="C23" s="128">
        <f>'2a'!O25</f>
        <v>5000000</v>
      </c>
    </row>
    <row r="24" spans="1:3" ht="18" customHeight="1" x14ac:dyDescent="0.25">
      <c r="A24" s="127" t="str">
        <f>'2a'!A26</f>
        <v>Helyi tömegközlekedés biztosítása</v>
      </c>
      <c r="B24" s="128">
        <f>'2a'!N26</f>
        <v>280000000</v>
      </c>
      <c r="C24" s="128">
        <f>'2a'!O26</f>
        <v>280000000</v>
      </c>
    </row>
    <row r="25" spans="1:3" ht="18" customHeight="1" x14ac:dyDescent="0.25">
      <c r="A25" s="127" t="str">
        <f>'2a'!A27</f>
        <v>Helyközi járat bevonása a helyi tömegközlekedésbe</v>
      </c>
      <c r="B25" s="128">
        <f>'2a'!N27</f>
        <v>402000</v>
      </c>
      <c r="C25" s="128">
        <f>'2a'!O27</f>
        <v>510000</v>
      </c>
    </row>
    <row r="26" spans="1:3" ht="18" customHeight="1" x14ac:dyDescent="0.25">
      <c r="A26" s="127" t="str">
        <f>'2a'!A28</f>
        <v>Autóbusz tömegk. menetrendi utánkövetés, utasszámlálás</v>
      </c>
      <c r="B26" s="128">
        <f>'2a'!N28</f>
        <v>7793400</v>
      </c>
      <c r="C26" s="128">
        <f>'2a'!O28</f>
        <v>8000000</v>
      </c>
    </row>
    <row r="27" spans="1:3" ht="18" customHeight="1" x14ac:dyDescent="0.25">
      <c r="A27" s="127" t="str">
        <f>'2a'!A29</f>
        <v>Hajléktalan mintaprogram 5 fő (2023.03.01-2024.02.29)</v>
      </c>
      <c r="B27" s="128">
        <f>'2a'!N29</f>
        <v>2132000</v>
      </c>
      <c r="C27" s="128">
        <f>'2a'!O29</f>
        <v>0</v>
      </c>
    </row>
    <row r="28" spans="1:3" ht="18" customHeight="1" x14ac:dyDescent="0.25">
      <c r="A28" s="127" t="str">
        <f>'2a'!A30</f>
        <v>Közfoglalkoztatás 11 fő (2023.12.01-2024.02.29)</v>
      </c>
      <c r="B28" s="128">
        <f>'2a'!N30</f>
        <v>7187000</v>
      </c>
      <c r="C28" s="128">
        <f>'2a'!O30</f>
        <v>0</v>
      </c>
    </row>
    <row r="29" spans="1:3" ht="18" customHeight="1" x14ac:dyDescent="0.25">
      <c r="A29" s="127" t="str">
        <f>'2a'!A31</f>
        <v>Hajléktalan mintaprogram 5 fő (2024.03.01-2025.02.28)</v>
      </c>
      <c r="B29" s="128">
        <f>'2a'!N31</f>
        <v>7916485</v>
      </c>
      <c r="C29" s="128">
        <f>'2a'!O31</f>
        <v>3193000</v>
      </c>
    </row>
    <row r="30" spans="1:3" ht="18" customHeight="1" x14ac:dyDescent="0.25">
      <c r="A30" s="127" t="str">
        <f>'2a'!A32</f>
        <v>Közfoglalkoztatás 11 fő (2024.09.01-2025.02.28)</v>
      </c>
      <c r="B30" s="128">
        <f>'2a'!N32</f>
        <v>0</v>
      </c>
      <c r="C30" s="128">
        <f>'2a'!O32</f>
        <v>7335000</v>
      </c>
    </row>
    <row r="31" spans="1:3" ht="18" customHeight="1" x14ac:dyDescent="0.25">
      <c r="A31" s="127" t="str">
        <f>'2a'!A33</f>
        <v>Közfoglalkoztatás 1 fő (2024.09.01-2025.02.28)</v>
      </c>
      <c r="B31" s="128">
        <f>'2a'!N33</f>
        <v>0</v>
      </c>
      <c r="C31" s="128">
        <f>'2a'!O33</f>
        <v>499000</v>
      </c>
    </row>
    <row r="32" spans="1:3" ht="18" customHeight="1" x14ac:dyDescent="0.25">
      <c r="A32" s="127" t="str">
        <f>'2a'!A34</f>
        <v>Szabadstrandok 2025.évi üzemeltetése (Balaton-parti Kft)</v>
      </c>
      <c r="B32" s="128">
        <f>'2a'!N34</f>
        <v>0</v>
      </c>
      <c r="C32" s="128">
        <f>'2a'!O34</f>
        <v>185000000</v>
      </c>
    </row>
    <row r="33" spans="1:3" ht="18" customHeight="1" x14ac:dyDescent="0.25">
      <c r="A33" s="540" t="str">
        <f>'2a'!A35</f>
        <v>2.Oktatási, közművelődési, sport és egyéb támogatások</v>
      </c>
      <c r="B33" s="541"/>
      <c r="C33" s="537"/>
    </row>
    <row r="34" spans="1:3" ht="18" customHeight="1" x14ac:dyDescent="0.25">
      <c r="A34" s="127" t="str">
        <f>'2a'!A36</f>
        <v>Ösztöndíj alap</v>
      </c>
      <c r="B34" s="128">
        <f>'2a'!N36</f>
        <v>13480000</v>
      </c>
      <c r="C34" s="128">
        <f>'2a'!O36</f>
        <v>14350000</v>
      </c>
    </row>
    <row r="35" spans="1:3" ht="18" customHeight="1" x14ac:dyDescent="0.25">
      <c r="A35" s="127" t="str">
        <f>'2a'!A37</f>
        <v xml:space="preserve">Civil szervezetek támogatása </v>
      </c>
      <c r="B35" s="128">
        <f>'2a'!N37</f>
        <v>10000000</v>
      </c>
      <c r="C35" s="128">
        <f>'2a'!O37</f>
        <v>10000000</v>
      </c>
    </row>
    <row r="36" spans="1:3" ht="18" customHeight="1" x14ac:dyDescent="0.25">
      <c r="A36" s="127" t="str">
        <f>'2a'!A38</f>
        <v>Sportcélú támogatási alap</v>
      </c>
      <c r="B36" s="128">
        <f>'2a'!N38</f>
        <v>25000000</v>
      </c>
      <c r="C36" s="128">
        <f>'2a'!O38</f>
        <v>25000000</v>
      </c>
    </row>
    <row r="37" spans="1:3" ht="18" customHeight="1" x14ac:dyDescent="0.25">
      <c r="A37" s="127" t="str">
        <f>'2a'!A39</f>
        <v>Balaton Tánc Egyesület tám.</v>
      </c>
      <c r="B37" s="128">
        <f>'2a'!N39</f>
        <v>8000000</v>
      </c>
      <c r="C37" s="128">
        <f>'2a'!O39</f>
        <v>8000000</v>
      </c>
    </row>
    <row r="38" spans="1:3" ht="18" customHeight="1" x14ac:dyDescent="0.25">
      <c r="A38" s="127" t="str">
        <f>'2a'!A40</f>
        <v>Teleki Miklós hangv. szponzoráció</v>
      </c>
      <c r="B38" s="128">
        <f>'2a'!N40</f>
        <v>500000</v>
      </c>
      <c r="C38" s="128">
        <f>'2a'!O40</f>
        <v>500000</v>
      </c>
    </row>
    <row r="39" spans="1:3" ht="18" customHeight="1" x14ac:dyDescent="0.25">
      <c r="A39" s="127" t="str">
        <f>'2a'!A41</f>
        <v>Tour de Pelso szponzoráció</v>
      </c>
      <c r="B39" s="128">
        <f>'2a'!N41</f>
        <v>2000000</v>
      </c>
      <c r="C39" s="128">
        <f>'2a'!O41</f>
        <v>2000000</v>
      </c>
    </row>
    <row r="40" spans="1:3" ht="18" customHeight="1" x14ac:dyDescent="0.25">
      <c r="A40" s="127" t="str">
        <f>'2a'!A42</f>
        <v>Vuelta Tour de Balaton tám.</v>
      </c>
      <c r="B40" s="128">
        <f>'2a'!N42</f>
        <v>2000000</v>
      </c>
      <c r="C40" s="128">
        <f>'2a'!O42</f>
        <v>2000000</v>
      </c>
    </row>
    <row r="41" spans="1:3" ht="18" customHeight="1" x14ac:dyDescent="0.25">
      <c r="A41" s="127" t="str">
        <f>'2a'!A43</f>
        <v>Tour de Hongrie támogatása</v>
      </c>
      <c r="B41" s="128">
        <f>'2a'!N43</f>
        <v>5000000</v>
      </c>
      <c r="C41" s="128">
        <f>'2a'!O43</f>
        <v>6000000</v>
      </c>
    </row>
    <row r="42" spans="1:3" ht="18" customHeight="1" x14ac:dyDescent="0.25">
      <c r="A42" s="127" t="str">
        <f>'2a'!A44</f>
        <v>BSI Sport Kft támogatása</v>
      </c>
      <c r="B42" s="128">
        <f>'2a'!N44</f>
        <v>2000000</v>
      </c>
      <c r="C42" s="128">
        <f>'2a'!O44</f>
        <v>0</v>
      </c>
    </row>
    <row r="43" spans="1:3" ht="18" customHeight="1" x14ac:dyDescent="0.25">
      <c r="A43" s="127" t="str">
        <f>'2a'!A45</f>
        <v xml:space="preserve">Hírbalaton hírportál </v>
      </c>
      <c r="B43" s="128">
        <f>'2a'!N45</f>
        <v>100000</v>
      </c>
      <c r="C43" s="128">
        <f>'2a'!O45</f>
        <v>0</v>
      </c>
    </row>
    <row r="44" spans="1:3" ht="18" customHeight="1" x14ac:dyDescent="0.25">
      <c r="A44" s="127" t="str">
        <f>'2a'!A46</f>
        <v>Blue Point SE támogatása (jégpálya)</v>
      </c>
      <c r="B44" s="128">
        <f>'2a'!N46</f>
        <v>3000000</v>
      </c>
      <c r="C44" s="128">
        <f>'2a'!O46</f>
        <v>0</v>
      </c>
    </row>
    <row r="45" spans="1:3" ht="18" customHeight="1" x14ac:dyDescent="0.25">
      <c r="A45" s="127" t="str">
        <f>'2a'!A47</f>
        <v>Varga Imre Művészeti Díj</v>
      </c>
      <c r="B45" s="128">
        <f>'2a'!N47</f>
        <v>1130000</v>
      </c>
      <c r="C45" s="128">
        <f>'2a'!O47</f>
        <v>1130000</v>
      </c>
    </row>
    <row r="46" spans="1:3" ht="18" customHeight="1" x14ac:dyDescent="0.25">
      <c r="A46" s="127" t="str">
        <f>'2a'!A48</f>
        <v>Civil Ház működéséhez támogatás</v>
      </c>
      <c r="B46" s="128">
        <f>'2a'!N48</f>
        <v>13000000</v>
      </c>
      <c r="C46" s="128">
        <f>'2a'!O48</f>
        <v>13000000</v>
      </c>
    </row>
    <row r="47" spans="1:3" ht="18" customHeight="1" x14ac:dyDescent="0.25">
      <c r="A47" s="127" t="str">
        <f>'2a'!A49</f>
        <v>Németh Nándor szponzoráció</v>
      </c>
      <c r="B47" s="128">
        <f>'2a'!N49</f>
        <v>0</v>
      </c>
      <c r="C47" s="128">
        <f>'2a'!O49</f>
        <v>3500000</v>
      </c>
    </row>
    <row r="48" spans="1:3" ht="18" customHeight="1" x14ac:dyDescent="0.25">
      <c r="A48" s="540" t="str">
        <f>'2a'!A50</f>
        <v>3.Szociális és egészségügyi feladatok</v>
      </c>
      <c r="B48" s="541"/>
      <c r="C48" s="537"/>
    </row>
    <row r="49" spans="1:3" ht="18" customHeight="1" x14ac:dyDescent="0.25">
      <c r="A49" s="127" t="str">
        <f>'2a'!A51</f>
        <v>Települési támogatások</v>
      </c>
      <c r="B49" s="128">
        <f>'2a'!N51</f>
        <v>30200000</v>
      </c>
      <c r="C49" s="128">
        <f>'2a'!O51</f>
        <v>30200000</v>
      </c>
    </row>
    <row r="50" spans="1:3" ht="18" customHeight="1" x14ac:dyDescent="0.25">
      <c r="A50" s="127" t="str">
        <f>'2a'!A52</f>
        <v>Köztemetés, Rendkívüli létfenntartási támogatás</v>
      </c>
      <c r="B50" s="128">
        <f>'2a'!N52</f>
        <v>6000000</v>
      </c>
      <c r="C50" s="128">
        <f>'2a'!O52</f>
        <v>6000000</v>
      </c>
    </row>
    <row r="51" spans="1:3" ht="18" customHeight="1" x14ac:dyDescent="0.25">
      <c r="A51" s="127" t="str">
        <f>'2a'!A53</f>
        <v>Magyar Máltai Szeretetszolgálat</v>
      </c>
      <c r="B51" s="128">
        <f>'2a'!N53</f>
        <v>5000000</v>
      </c>
      <c r="C51" s="128">
        <f>'2a'!O53</f>
        <v>5000000</v>
      </c>
    </row>
    <row r="52" spans="1:3" ht="18" customHeight="1" x14ac:dyDescent="0.25">
      <c r="A52" s="127" t="str">
        <f>'2a'!A54</f>
        <v>Szent Ferenc Szegénygond. Nővérek</v>
      </c>
      <c r="B52" s="128">
        <f>'2a'!N54</f>
        <v>1500000</v>
      </c>
      <c r="C52" s="128">
        <f>'2a'!O54</f>
        <v>1500000</v>
      </c>
    </row>
    <row r="53" spans="1:3" ht="18" customHeight="1" x14ac:dyDescent="0.25">
      <c r="A53" s="127" t="str">
        <f>'2a'!A55</f>
        <v>Bérletvásárlás kismamák részére</v>
      </c>
      <c r="B53" s="128">
        <f>'2a'!N55</f>
        <v>1000000</v>
      </c>
      <c r="C53" s="128">
        <f>'2a'!O55</f>
        <v>1300000</v>
      </c>
    </row>
    <row r="54" spans="1:3" ht="18" customHeight="1" x14ac:dyDescent="0.25">
      <c r="A54" s="127" t="str">
        <f>'2a'!A56</f>
        <v>Fogászati ügyelet szolgáltatási díj</v>
      </c>
      <c r="B54" s="128">
        <f>'2a'!N56</f>
        <v>26400000</v>
      </c>
      <c r="C54" s="128">
        <f>'2a'!O56</f>
        <v>27600000</v>
      </c>
    </row>
    <row r="55" spans="1:3" ht="18" customHeight="1" x14ac:dyDescent="0.25">
      <c r="A55" s="540" t="str">
        <f>'2a'!A57</f>
        <v>4.Étkeztetési feladatok</v>
      </c>
      <c r="B55" s="541"/>
      <c r="C55" s="537"/>
    </row>
    <row r="56" spans="1:3" ht="18" customHeight="1" x14ac:dyDescent="0.25">
      <c r="A56" s="127" t="str">
        <f>'2a'!A58</f>
        <v xml:space="preserve">Vak Bottán János Ált.Iskola </v>
      </c>
      <c r="B56" s="128">
        <f>'2a'!N58</f>
        <v>154000000</v>
      </c>
      <c r="C56" s="128">
        <f>'2a'!O58</f>
        <v>158000000</v>
      </c>
    </row>
    <row r="57" spans="1:3" ht="18" customHeight="1" x14ac:dyDescent="0.25">
      <c r="A57" s="127" t="str">
        <f>'2a'!A59</f>
        <v xml:space="preserve">Beszédes József Ált.Iskola </v>
      </c>
      <c r="B57" s="128">
        <f>'2a'!N59</f>
        <v>160000000</v>
      </c>
      <c r="C57" s="128">
        <f>'2a'!O59</f>
        <v>169500000</v>
      </c>
    </row>
    <row r="58" spans="1:3" ht="18" customHeight="1" x14ac:dyDescent="0.25">
      <c r="A58" s="127" t="str">
        <f>'2a'!A60</f>
        <v>Széchenyi István Ált.Iskola</v>
      </c>
      <c r="B58" s="128">
        <f>'2a'!N60</f>
        <v>160000000</v>
      </c>
      <c r="C58" s="128">
        <f>'2a'!O60</f>
        <v>160000000</v>
      </c>
    </row>
    <row r="59" spans="1:3" ht="18" customHeight="1" x14ac:dyDescent="0.25">
      <c r="A59" s="127" t="str">
        <f>'2a'!A61</f>
        <v>Perczel Mór Gimnázium</v>
      </c>
      <c r="B59" s="128">
        <f>'2a'!N61</f>
        <v>34500000</v>
      </c>
      <c r="C59" s="128">
        <f>'2a'!O61</f>
        <v>33500000</v>
      </c>
    </row>
    <row r="60" spans="1:3" ht="18" customHeight="1" x14ac:dyDescent="0.25">
      <c r="A60" s="127" t="str">
        <f>'2a'!A62</f>
        <v xml:space="preserve">Siófoki Szakképzési Centrum </v>
      </c>
      <c r="B60" s="128">
        <f>'2a'!N62</f>
        <v>21000000</v>
      </c>
      <c r="C60" s="128">
        <f>'2a'!O62</f>
        <v>21000000</v>
      </c>
    </row>
    <row r="61" spans="1:3" ht="18" customHeight="1" x14ac:dyDescent="0.25">
      <c r="A61" s="127" t="str">
        <f>'2a'!A63</f>
        <v>PMG Aranypart Kollégiuma</v>
      </c>
      <c r="B61" s="128">
        <f>'2a'!N63</f>
        <v>11850000</v>
      </c>
      <c r="C61" s="128">
        <f>'2a'!O63</f>
        <v>15200000</v>
      </c>
    </row>
    <row r="62" spans="1:3" ht="18" customHeight="1" x14ac:dyDescent="0.25">
      <c r="A62" s="127" t="str">
        <f>'2a'!A64</f>
        <v>Étkezési díj beszedések</v>
      </c>
      <c r="B62" s="128">
        <f>'2a'!N64</f>
        <v>2034000</v>
      </c>
      <c r="C62" s="128">
        <f>'2a'!O64</f>
        <v>2034000</v>
      </c>
    </row>
    <row r="63" spans="1:3" ht="18" customHeight="1" x14ac:dyDescent="0.25">
      <c r="A63" s="127" t="str">
        <f>'2a'!A65</f>
        <v>Iskolai nyári napközi tábor étkezés</v>
      </c>
      <c r="B63" s="128">
        <f>'2a'!N65</f>
        <v>2500000</v>
      </c>
      <c r="C63" s="128">
        <f>'2a'!O65</f>
        <v>2500000</v>
      </c>
    </row>
    <row r="64" spans="1:3" ht="18" customHeight="1" x14ac:dyDescent="0.25">
      <c r="A64" s="306" t="str">
        <f>'2a'!A66</f>
        <v>5.Egyéb feladatok</v>
      </c>
      <c r="B64" s="127"/>
      <c r="C64" s="127"/>
    </row>
    <row r="65" spans="1:3" ht="18" customHeight="1" x14ac:dyDescent="0.25">
      <c r="A65" s="127" t="str">
        <f>'2a'!A67</f>
        <v>Közbeszerzések lebonyolítása</v>
      </c>
      <c r="B65" s="128">
        <f>'2a'!N67</f>
        <v>5000000</v>
      </c>
      <c r="C65" s="128">
        <f>'2a'!O67</f>
        <v>8000000</v>
      </c>
    </row>
    <row r="66" spans="1:3" ht="18" customHeight="1" x14ac:dyDescent="0.25">
      <c r="A66" s="127" t="str">
        <f>'2a'!A68</f>
        <v>Sourcing Hungary Kft földgáz, áram közbeszerzési tanácsadói szolg.</v>
      </c>
      <c r="B66" s="128">
        <f>'2a'!N68</f>
        <v>4877000</v>
      </c>
      <c r="C66" s="128">
        <f>'2a'!O68</f>
        <v>4877000</v>
      </c>
    </row>
    <row r="67" spans="1:3" ht="18" customHeight="1" x14ac:dyDescent="0.25">
      <c r="A67" s="127" t="str">
        <f>'2a'!A69</f>
        <v>Sourcing Hungary Kft energiahatékonysági feladat tám.</v>
      </c>
      <c r="B67" s="128">
        <f>'2a'!N69</f>
        <v>305000</v>
      </c>
      <c r="C67" s="128">
        <f>'2a'!O69</f>
        <v>305000</v>
      </c>
    </row>
    <row r="68" spans="1:3" ht="18" customHeight="1" x14ac:dyDescent="0.25">
      <c r="A68" s="127" t="str">
        <f>'2a'!A70</f>
        <v>Ingatlankezelés és gazdálkodás</v>
      </c>
      <c r="B68" s="128">
        <f>'2a'!N70</f>
        <v>111824000</v>
      </c>
      <c r="C68" s="128">
        <f>'2a'!O70</f>
        <v>111824000</v>
      </c>
    </row>
    <row r="69" spans="1:3" ht="18" customHeight="1" x14ac:dyDescent="0.25">
      <c r="A69" s="127" t="str">
        <f>'2a'!A71</f>
        <v>Siófoki Hírek</v>
      </c>
      <c r="B69" s="128">
        <f>'2a'!N71</f>
        <v>26900000</v>
      </c>
      <c r="C69" s="128">
        <f>'2a'!O71</f>
        <v>31080000</v>
      </c>
    </row>
    <row r="70" spans="1:3" ht="18" customHeight="1" x14ac:dyDescent="0.25">
      <c r="A70" s="127" t="str">
        <f>'2a'!A72</f>
        <v>PR, marketing, turisztikai kiadások</v>
      </c>
      <c r="B70" s="128">
        <f>'2a'!N72</f>
        <v>109690000</v>
      </c>
      <c r="C70" s="128">
        <f>'2a'!O72</f>
        <v>123800000</v>
      </c>
    </row>
    <row r="71" spans="1:3" ht="18" customHeight="1" x14ac:dyDescent="0.25">
      <c r="A71" s="127" t="str">
        <f>'2a'!A73</f>
        <v>Turisztikai marketing stratégia</v>
      </c>
      <c r="B71" s="128">
        <f>'2a'!N73</f>
        <v>0</v>
      </c>
      <c r="C71" s="128">
        <f>'2a'!O73</f>
        <v>2500000</v>
      </c>
    </row>
    <row r="72" spans="1:3" ht="18" customHeight="1" x14ac:dyDescent="0.25">
      <c r="A72" s="127" t="str">
        <f>'2a'!A74</f>
        <v>Reprezentációs költségek</v>
      </c>
      <c r="B72" s="128">
        <f>'2a'!N74</f>
        <v>3000000</v>
      </c>
      <c r="C72" s="128">
        <f>'2a'!O74</f>
        <v>3000000</v>
      </c>
    </row>
    <row r="73" spans="1:3" ht="18" customHeight="1" x14ac:dyDescent="0.25">
      <c r="A73" s="127" t="str">
        <f>'2a'!A75</f>
        <v>Nemzetközi kapcsolatok</v>
      </c>
      <c r="B73" s="128">
        <f>'2a'!N75</f>
        <v>15050000</v>
      </c>
      <c r="C73" s="128">
        <f>'2a'!O75</f>
        <v>13050000</v>
      </c>
    </row>
    <row r="74" spans="1:3" ht="18" customHeight="1" x14ac:dyDescent="0.25">
      <c r="A74" s="127" t="str">
        <f>'2a'!A76</f>
        <v>Polgármesteri alap</v>
      </c>
      <c r="B74" s="128">
        <f>'2a'!N76</f>
        <v>3000000</v>
      </c>
      <c r="C74" s="128">
        <f>'2a'!O76</f>
        <v>3000000</v>
      </c>
    </row>
    <row r="75" spans="1:3" ht="18" customHeight="1" x14ac:dyDescent="0.25">
      <c r="A75" s="127" t="str">
        <f>'2a'!A77</f>
        <v>Választott tisztségviselők juttatásai</v>
      </c>
      <c r="B75" s="128">
        <f>'2a'!N77</f>
        <v>77452000</v>
      </c>
      <c r="C75" s="128">
        <f>'2a'!O77</f>
        <v>126150000</v>
      </c>
    </row>
    <row r="76" spans="1:3" ht="18" customHeight="1" x14ac:dyDescent="0.25">
      <c r="A76" s="127" t="str">
        <f>'2a'!A78</f>
        <v>Vagyon biztosítás</v>
      </c>
      <c r="B76" s="128">
        <f>'2a'!N78</f>
        <v>10200000</v>
      </c>
      <c r="C76" s="128">
        <f>'2a'!O78</f>
        <v>12900000</v>
      </c>
    </row>
    <row r="77" spans="1:3" ht="18" customHeight="1" x14ac:dyDescent="0.25">
      <c r="A77" s="127" t="str">
        <f>'2a'!A79</f>
        <v>Gépjármű biztosítások</v>
      </c>
      <c r="B77" s="128">
        <f>'2a'!N79</f>
        <v>2300000</v>
      </c>
      <c r="C77" s="128">
        <f>'2a'!O79</f>
        <v>2560000</v>
      </c>
    </row>
    <row r="78" spans="1:3" ht="18" customHeight="1" x14ac:dyDescent="0.25">
      <c r="A78" s="127" t="str">
        <f>'2a'!A80</f>
        <v>Bankköltség</v>
      </c>
      <c r="B78" s="128">
        <f>'2a'!N80</f>
        <v>30000000</v>
      </c>
      <c r="C78" s="128">
        <f>'2a'!O80</f>
        <v>40000000</v>
      </c>
    </row>
    <row r="79" spans="1:3" ht="18" customHeight="1" x14ac:dyDescent="0.25">
      <c r="A79" s="127" t="str">
        <f>'2a'!A81</f>
        <v>Cégautó adó</v>
      </c>
      <c r="B79" s="128">
        <f>'2a'!N81</f>
        <v>2750000</v>
      </c>
      <c r="C79" s="128">
        <f>'2a'!O81</f>
        <v>3400000</v>
      </c>
    </row>
    <row r="80" spans="1:3" ht="18" customHeight="1" x14ac:dyDescent="0.25">
      <c r="A80" s="127" t="str">
        <f>'2a'!A82</f>
        <v>ÁFA befizetés</v>
      </c>
      <c r="B80" s="128">
        <f>'2a'!N82</f>
        <v>176099299</v>
      </c>
      <c r="C80" s="128">
        <f>'2a'!O82</f>
        <v>210662748</v>
      </c>
    </row>
    <row r="81" spans="1:3" ht="18" customHeight="1" x14ac:dyDescent="0.25">
      <c r="A81" s="127" t="str">
        <f>'2a'!A83</f>
        <v xml:space="preserve">Továbbszámlázott szolgáltatás </v>
      </c>
      <c r="B81" s="128">
        <f>'2a'!N83</f>
        <v>48000000</v>
      </c>
      <c r="C81" s="128">
        <f>'2a'!O83</f>
        <v>50000000</v>
      </c>
    </row>
    <row r="82" spans="1:3" ht="18" customHeight="1" x14ac:dyDescent="0.25">
      <c r="A82" s="127" t="str">
        <f>'2a'!A84</f>
        <v>WIFI üzemeltetés</v>
      </c>
      <c r="B82" s="128">
        <f>'2a'!N84</f>
        <v>7700000</v>
      </c>
      <c r="C82" s="128">
        <f>'2a'!O84</f>
        <v>7700000</v>
      </c>
    </row>
    <row r="83" spans="1:3" ht="18" customHeight="1" x14ac:dyDescent="0.25">
      <c r="A83" s="127" t="str">
        <f>'2a'!A85</f>
        <v>Főépítész Iroda kiadásai</v>
      </c>
      <c r="B83" s="128">
        <f>'2a'!N85</f>
        <v>9620000</v>
      </c>
      <c r="C83" s="128">
        <f>'2a'!O85</f>
        <v>32480000</v>
      </c>
    </row>
    <row r="84" spans="1:3" ht="18" customHeight="1" x14ac:dyDescent="0.25">
      <c r="A84" s="127" t="str">
        <f>'2a'!A86</f>
        <v>Tervtanács tevékenység kiadásai</v>
      </c>
      <c r="B84" s="128">
        <f>'2a'!N86</f>
        <v>2500000</v>
      </c>
      <c r="C84" s="128">
        <f>'2a'!O86</f>
        <v>7000000</v>
      </c>
    </row>
    <row r="85" spans="1:3" ht="18" customHeight="1" x14ac:dyDescent="0.25">
      <c r="A85" s="127" t="str">
        <f>'2a'!A87</f>
        <v>Parkolási tevékenység kiadásai</v>
      </c>
      <c r="B85" s="128">
        <f>'2a'!N87</f>
        <v>59841000</v>
      </c>
      <c r="C85" s="128">
        <f>'2a'!O87</f>
        <v>70000000</v>
      </c>
    </row>
    <row r="86" spans="1:3" ht="18" customHeight="1" x14ac:dyDescent="0.25">
      <c r="A86" s="127" t="str">
        <f>'2a'!A88</f>
        <v xml:space="preserve">Térfigyelő kamerák </v>
      </c>
      <c r="B86" s="128">
        <f>'2a'!N88</f>
        <v>13845000</v>
      </c>
      <c r="C86" s="128">
        <f>'2a'!O88</f>
        <v>13800000</v>
      </c>
    </row>
    <row r="87" spans="1:3" ht="18" customHeight="1" x14ac:dyDescent="0.25">
      <c r="A87" s="127" t="str">
        <f>'2a'!A89</f>
        <v>KÖZREND program használata</v>
      </c>
      <c r="B87" s="128">
        <f>'2a'!N89</f>
        <v>9274000</v>
      </c>
      <c r="C87" s="128">
        <f>'2a'!O89</f>
        <v>7900000</v>
      </c>
    </row>
    <row r="88" spans="1:3" ht="18" customHeight="1" x14ac:dyDescent="0.25">
      <c r="A88" s="127" t="str">
        <f>'2a'!A90</f>
        <v>Bírósági és közjegyzői eljárásokkal kapcsolatos kiadások</v>
      </c>
      <c r="B88" s="128">
        <f>'2a'!N90</f>
        <v>4000000</v>
      </c>
      <c r="C88" s="128">
        <f>'2a'!O90</f>
        <v>4000000</v>
      </c>
    </row>
    <row r="89" spans="1:3" ht="18" customHeight="1" x14ac:dyDescent="0.25">
      <c r="A89" s="127" t="str">
        <f>'2a'!A91</f>
        <v xml:space="preserve">Polgárvédelmi feladatok kiadásai </v>
      </c>
      <c r="B89" s="128">
        <f>'2a'!N91</f>
        <v>1000000</v>
      </c>
      <c r="C89" s="128">
        <f>'2a'!O91</f>
        <v>1000000</v>
      </c>
    </row>
    <row r="90" spans="1:3" ht="18" customHeight="1" x14ac:dyDescent="0.25">
      <c r="A90" s="127" t="str">
        <f>'2a'!A92</f>
        <v>Közterületen hagyott gépjárművek elszállítás, tárolása</v>
      </c>
      <c r="B90" s="128">
        <f>'2a'!N92</f>
        <v>3500000</v>
      </c>
      <c r="C90" s="128">
        <f>'2a'!O92</f>
        <v>6100000</v>
      </c>
    </row>
    <row r="91" spans="1:3" ht="18" customHeight="1" x14ac:dyDescent="0.25">
      <c r="A91" s="127" t="str">
        <f>'2a'!A93</f>
        <v>Petőfi sétány behajtásgátló üzemelt.</v>
      </c>
      <c r="B91" s="128">
        <f>'2a'!N93</f>
        <v>1000000</v>
      </c>
      <c r="C91" s="128">
        <f>'2a'!O93</f>
        <v>1000000</v>
      </c>
    </row>
    <row r="92" spans="1:3" ht="18" customHeight="1" x14ac:dyDescent="0.25">
      <c r="A92" s="127" t="str">
        <f>'2a'!A94</f>
        <v>Egyéb dologi kifizetések</v>
      </c>
      <c r="B92" s="128">
        <f>'2a'!N94</f>
        <v>6000000</v>
      </c>
      <c r="C92" s="128">
        <f>'2a'!O94</f>
        <v>9000000</v>
      </c>
    </row>
    <row r="93" spans="1:3" ht="18" customHeight="1" x14ac:dyDescent="0.25">
      <c r="A93" s="127" t="str">
        <f>'2a'!A95</f>
        <v>DBRHÖT részére tagdíj</v>
      </c>
      <c r="B93" s="128">
        <f>'2a'!N95</f>
        <v>7784527</v>
      </c>
      <c r="C93" s="128">
        <f>'2a'!O95</f>
        <v>6373061</v>
      </c>
    </row>
    <row r="94" spans="1:3" ht="18" customHeight="1" x14ac:dyDescent="0.25">
      <c r="A94" s="127" t="str">
        <f>'2a'!A96</f>
        <v>Dél-Balatoni Sióvölgyi N.Konzorcium kiadásai</v>
      </c>
      <c r="B94" s="128">
        <f>'2a'!N96</f>
        <v>13886471</v>
      </c>
      <c r="C94" s="128">
        <f>'2a'!O96</f>
        <v>21381637</v>
      </c>
    </row>
    <row r="95" spans="1:3" ht="18" customHeight="1" x14ac:dyDescent="0.25">
      <c r="A95" s="127" t="str">
        <f>'2a'!A97</f>
        <v>Társulás 8985/3 hrsz közmű kiépítésre -hozzájárulás</v>
      </c>
      <c r="B95" s="128">
        <f>'2a'!N97</f>
        <v>700000</v>
      </c>
      <c r="C95" s="128">
        <f>'2a'!O97</f>
        <v>0</v>
      </c>
    </row>
    <row r="96" spans="1:3" ht="18" customHeight="1" x14ac:dyDescent="0.25">
      <c r="A96" s="127" t="str">
        <f>'2a'!A98</f>
        <v>Szövetségi tagdíjak</v>
      </c>
      <c r="B96" s="128">
        <f>'2a'!N98</f>
        <v>2200000</v>
      </c>
      <c r="C96" s="128">
        <f>'2a'!O98</f>
        <v>2400000</v>
      </c>
    </row>
    <row r="97" spans="1:3" ht="18" customHeight="1" x14ac:dyDescent="0.25">
      <c r="A97" s="127" t="str">
        <f>'2a'!A99</f>
        <v>Normatíva támogatások maradványa</v>
      </c>
      <c r="B97" s="128">
        <f>'2a'!N99</f>
        <v>2025620</v>
      </c>
      <c r="C97" s="128">
        <f>'2a'!O99</f>
        <v>5008951</v>
      </c>
    </row>
    <row r="98" spans="1:3" ht="18" customHeight="1" x14ac:dyDescent="0.25">
      <c r="A98" s="127" t="str">
        <f>'2a'!A100</f>
        <v>2024.évi szennyvíz többlet díjtámogatás (DRV)</v>
      </c>
      <c r="B98" s="128">
        <f>'2a'!N100</f>
        <v>10000</v>
      </c>
      <c r="C98" s="128">
        <f>'2a'!O100</f>
        <v>71900</v>
      </c>
    </row>
    <row r="99" spans="1:3" ht="18" customHeight="1" x14ac:dyDescent="0.25">
      <c r="A99" s="127" t="str">
        <f>'2a'!A101</f>
        <v>Balatonvilágos előző évi hozzájárulás maradv. visszafizetése</v>
      </c>
      <c r="B99" s="128">
        <f>'2a'!N101</f>
        <v>0</v>
      </c>
      <c r="C99" s="128">
        <f>'2a'!O101</f>
        <v>12760377</v>
      </c>
    </row>
    <row r="100" spans="1:3" ht="18" customHeight="1" x14ac:dyDescent="0.25">
      <c r="A100" s="127" t="str">
        <f>'2a'!A102</f>
        <v>Önk.szolidaritási hozzájárulás</v>
      </c>
      <c r="B100" s="128">
        <f>'2a'!N102</f>
        <v>734367648</v>
      </c>
      <c r="C100" s="128">
        <f>'2a'!O102</f>
        <v>873024505</v>
      </c>
    </row>
    <row r="101" spans="1:3" ht="18" customHeight="1" x14ac:dyDescent="0.25">
      <c r="A101" s="127" t="str">
        <f>'2a'!A103</f>
        <v>Önk.feladatok megbízási díjai</v>
      </c>
      <c r="B101" s="128">
        <f>'2a'!N103</f>
        <v>1130000</v>
      </c>
      <c r="C101" s="128">
        <f>'2a'!O103</f>
        <v>2260000</v>
      </c>
    </row>
    <row r="102" spans="1:3" ht="18" customHeight="1" x14ac:dyDescent="0.25">
      <c r="A102" s="127" t="str">
        <f>'2a'!A104</f>
        <v>SiópArt folyóirat kiadása</v>
      </c>
      <c r="B102" s="128">
        <f>'2a'!N104</f>
        <v>4500000</v>
      </c>
      <c r="C102" s="128">
        <f>'2a'!O104</f>
        <v>6000000</v>
      </c>
    </row>
    <row r="103" spans="1:3" ht="18" customHeight="1" x14ac:dyDescent="0.25">
      <c r="A103" s="127" t="str">
        <f>'2a'!A105</f>
        <v>Parkoló bérleti díj (Vásárcsarnok)</v>
      </c>
      <c r="B103" s="128">
        <f>'2a'!N105</f>
        <v>4600000</v>
      </c>
      <c r="C103" s="128">
        <f>'2a'!O105</f>
        <v>4900000</v>
      </c>
    </row>
    <row r="104" spans="1:3" ht="18" customHeight="1" x14ac:dyDescent="0.25">
      <c r="A104" s="127" t="str">
        <f>'2a'!A106</f>
        <v>S. Települési Értéktár Bizottság kiadványai</v>
      </c>
      <c r="B104" s="128">
        <f>'2a'!N106</f>
        <v>2575000</v>
      </c>
      <c r="C104" s="128">
        <f>'2a'!O106</f>
        <v>1000000</v>
      </c>
    </row>
    <row r="105" spans="1:3" ht="18" customHeight="1" x14ac:dyDescent="0.25">
      <c r="A105" s="127" t="str">
        <f>'2a'!A107</f>
        <v>Pályázat előkészítő munkák</v>
      </c>
      <c r="B105" s="128">
        <f>'2a'!N107</f>
        <v>5000000</v>
      </c>
      <c r="C105" s="128">
        <f>'2a'!O107</f>
        <v>5000000</v>
      </c>
    </row>
    <row r="106" spans="1:3" ht="18" customHeight="1" x14ac:dyDescent="0.25">
      <c r="A106" s="127" t="str">
        <f>'2a'!A108</f>
        <v>Balaton-parti Kft műk.tám.(Galerius)</v>
      </c>
      <c r="B106" s="128">
        <f>'2a'!N108</f>
        <v>245000000</v>
      </c>
      <c r="C106" s="128">
        <f>'2a'!O108</f>
        <v>150000000</v>
      </c>
    </row>
    <row r="107" spans="1:3" ht="18" customHeight="1" x14ac:dyDescent="0.25">
      <c r="A107" s="127" t="str">
        <f>'2a'!A109</f>
        <v>Balaton-parti Kft-nél alkalmazott közfogl.felügyelő támogatása</v>
      </c>
      <c r="B107" s="128">
        <f>'2a'!N109</f>
        <v>4500000</v>
      </c>
      <c r="C107" s="128">
        <f>'2a'!O109</f>
        <v>6000000</v>
      </c>
    </row>
    <row r="108" spans="1:3" ht="18" customHeight="1" x14ac:dyDescent="0.25">
      <c r="A108" s="127" t="str">
        <f>'2a'!A110</f>
        <v>Balaton-parti Kft rendezvény (majális)</v>
      </c>
      <c r="B108" s="128">
        <f>'2a'!N110</f>
        <v>0</v>
      </c>
      <c r="C108" s="128">
        <f>'2a'!O110</f>
        <v>32650000</v>
      </c>
    </row>
    <row r="109" spans="1:3" ht="18" customHeight="1" x14ac:dyDescent="0.25">
      <c r="A109" s="127" t="str">
        <f>'2a'!A111</f>
        <v xml:space="preserve">Balaton-parti Kft jégpálya </v>
      </c>
      <c r="B109" s="128">
        <f>'2a'!N111</f>
        <v>20000000</v>
      </c>
      <c r="C109" s="128">
        <f>'2a'!O111</f>
        <v>3550000</v>
      </c>
    </row>
    <row r="110" spans="1:3" ht="18" customHeight="1" x14ac:dyDescent="0.25">
      <c r="A110" s="127" t="str">
        <f>'2a'!A112</f>
        <v>Walnut Creek iskolai csereprogram</v>
      </c>
      <c r="B110" s="128">
        <f>'2a'!N112</f>
        <v>4000000</v>
      </c>
      <c r="C110" s="128">
        <f>'2a'!O112</f>
        <v>5500000</v>
      </c>
    </row>
    <row r="111" spans="1:3" ht="18" customHeight="1" x14ac:dyDescent="0.25">
      <c r="A111" s="127" t="str">
        <f>'2a'!A113</f>
        <v>Waldheim iskolai csereprogram</v>
      </c>
      <c r="B111" s="128">
        <f>'2a'!N113</f>
        <v>1500000</v>
      </c>
      <c r="C111" s="128">
        <f>'2a'!O113</f>
        <v>1500000</v>
      </c>
    </row>
    <row r="112" spans="1:3" ht="18" customHeight="1" x14ac:dyDescent="0.25">
      <c r="A112" s="127" t="str">
        <f>'2a'!A114</f>
        <v>Landsberg iskolai csereprogram</v>
      </c>
      <c r="B112" s="128">
        <f>'2a'!N114</f>
        <v>3000000</v>
      </c>
      <c r="C112" s="128">
        <f>'2a'!O114</f>
        <v>0</v>
      </c>
    </row>
    <row r="113" spans="1:4" ht="18" customHeight="1" x14ac:dyDescent="0.25">
      <c r="A113" s="127" t="str">
        <f>'2a'!A115</f>
        <v>Bochum iskolai csereprogram</v>
      </c>
      <c r="B113" s="128">
        <f>'2a'!N115</f>
        <v>0</v>
      </c>
      <c r="C113" s="128">
        <f>'2a'!O115</f>
        <v>450000</v>
      </c>
    </row>
    <row r="114" spans="1:4" ht="18" customHeight="1" x14ac:dyDescent="0.25">
      <c r="A114" s="127" t="str">
        <f>'2a'!A116</f>
        <v>Porec iskolai csereprogram</v>
      </c>
      <c r="B114" s="128">
        <f>'2a'!N116</f>
        <v>0</v>
      </c>
      <c r="C114" s="128">
        <f>'2a'!O116</f>
        <v>1500000</v>
      </c>
    </row>
    <row r="115" spans="1:4" ht="18" customHeight="1" x14ac:dyDescent="0.25">
      <c r="A115" s="127" t="str">
        <f>'2a'!A117</f>
        <v>Erdei iskola program</v>
      </c>
      <c r="B115" s="128">
        <f>'2a'!N117</f>
        <v>8000000</v>
      </c>
      <c r="C115" s="128">
        <f>'2a'!O117</f>
        <v>8000000</v>
      </c>
    </row>
    <row r="116" spans="1:4" ht="18" customHeight="1" x14ac:dyDescent="0.25">
      <c r="A116" s="127" t="str">
        <f>'2a'!A118</f>
        <v>Iskolai nyári tábor felügyeleti díja</v>
      </c>
      <c r="B116" s="128">
        <f>'2a'!N118</f>
        <v>1695000</v>
      </c>
      <c r="C116" s="128">
        <f>'2a'!O118</f>
        <v>2800000</v>
      </c>
    </row>
    <row r="117" spans="1:4" ht="18" customHeight="1" x14ac:dyDescent="0.25">
      <c r="A117" s="127" t="str">
        <f>'2a'!A119</f>
        <v>TOP ESZA projekt tám.maradvány</v>
      </c>
      <c r="B117" s="128">
        <f>'2a'!N119</f>
        <v>32</v>
      </c>
      <c r="C117" s="128">
        <f>'2a'!O119</f>
        <v>0</v>
      </c>
    </row>
    <row r="118" spans="1:4" ht="18" customHeight="1" x14ac:dyDescent="0.25">
      <c r="A118" s="389" t="str">
        <f>'2a'!A120</f>
        <v>Fejlesztéshez kapcs. dologi kiadás</v>
      </c>
      <c r="B118" s="128">
        <f>'2a'!N120</f>
        <v>331904767</v>
      </c>
      <c r="C118" s="128">
        <f>'2a'!O120</f>
        <v>263940147</v>
      </c>
    </row>
    <row r="119" spans="1:4" ht="18" customHeight="1" x14ac:dyDescent="0.25">
      <c r="A119" s="157" t="str">
        <f>'2a'!A121</f>
        <v>MŰKÖDÉSI KIADÁSOK ÖSSZESEN</v>
      </c>
      <c r="B119" s="156">
        <f>'2a'!N121</f>
        <v>5377787882</v>
      </c>
      <c r="C119" s="156">
        <f>'2a'!O121</f>
        <v>5950195652</v>
      </c>
      <c r="D119" s="30"/>
    </row>
    <row r="120" spans="1:4" ht="18" customHeight="1" x14ac:dyDescent="0.25">
      <c r="A120" s="3"/>
      <c r="B120" s="23"/>
      <c r="C120" s="23"/>
    </row>
    <row r="121" spans="1:4" ht="18" customHeight="1" x14ac:dyDescent="0.25">
      <c r="A121" s="127" t="str">
        <f>'2a'!A123</f>
        <v>Finanszírozás SNÓ</v>
      </c>
      <c r="B121" s="128">
        <f>'2a'!N123</f>
        <v>1212123245</v>
      </c>
      <c r="C121" s="128">
        <f>'2a'!O123</f>
        <v>1311124966</v>
      </c>
    </row>
    <row r="122" spans="1:4" ht="18" customHeight="1" x14ac:dyDescent="0.25">
      <c r="A122" s="127" t="str">
        <f>'2a'!A124</f>
        <v>Finanszírozás Bölcsőde</v>
      </c>
      <c r="B122" s="128">
        <f>'2a'!N124</f>
        <v>326429071</v>
      </c>
      <c r="C122" s="128">
        <f>'2a'!O124</f>
        <v>364173471</v>
      </c>
    </row>
    <row r="123" spans="1:4" ht="18" customHeight="1" x14ac:dyDescent="0.25">
      <c r="A123" s="127" t="str">
        <f>'2a'!A125</f>
        <v>Finanszírozás KIMK</v>
      </c>
      <c r="B123" s="128">
        <f>'2a'!N125</f>
        <v>511503325</v>
      </c>
      <c r="C123" s="128">
        <f>'2a'!O125</f>
        <v>571217357</v>
      </c>
    </row>
    <row r="124" spans="1:4" ht="18" customHeight="1" x14ac:dyDescent="0.25">
      <c r="A124" s="127" t="str">
        <f>'2a'!A126</f>
        <v>Finanszírozás Gondozási Központ</v>
      </c>
      <c r="B124" s="128">
        <f>'2a'!N126</f>
        <v>790608673</v>
      </c>
      <c r="C124" s="128">
        <f>'2a'!O126</f>
        <v>813003720</v>
      </c>
    </row>
    <row r="125" spans="1:4" ht="18" customHeight="1" x14ac:dyDescent="0.25">
      <c r="A125" s="127" t="str">
        <f>'2a'!A127</f>
        <v>Finanszírozás BRTKK</v>
      </c>
      <c r="B125" s="128">
        <f>'2a'!N127</f>
        <v>168554923</v>
      </c>
      <c r="C125" s="128">
        <f>'2a'!O127</f>
        <v>178990521</v>
      </c>
    </row>
    <row r="126" spans="1:4" ht="18" customHeight="1" x14ac:dyDescent="0.25">
      <c r="A126" s="127" t="str">
        <f>'2a'!A128</f>
        <v>Finanszírozás KÖH</v>
      </c>
      <c r="B126" s="128">
        <f>'2a'!N128</f>
        <v>1617016340</v>
      </c>
      <c r="C126" s="128">
        <f>'2a'!O128</f>
        <v>1745404351</v>
      </c>
    </row>
    <row r="127" spans="1:4" s="338" customFormat="1" ht="34.5" customHeight="1" x14ac:dyDescent="0.25">
      <c r="A127" s="336" t="str">
        <f>'2a'!A129</f>
        <v xml:space="preserve">IRÁNYÍTÓ SZERVI TÁMOGATÁS ÖSSZESEN </v>
      </c>
      <c r="B127" s="337">
        <f>'2a'!N129</f>
        <v>4626235577</v>
      </c>
      <c r="C127" s="337">
        <f>'2a'!O129</f>
        <v>4983914386</v>
      </c>
    </row>
    <row r="128" spans="1:4" ht="18" customHeight="1" x14ac:dyDescent="0.25">
      <c r="A128" s="208"/>
      <c r="B128" s="209"/>
      <c r="C128" s="209"/>
    </row>
    <row r="129" spans="1:4" ht="18" customHeight="1" x14ac:dyDescent="0.25">
      <c r="A129" s="127" t="str">
        <f>'2a'!A131</f>
        <v>Előző évben kapott megelőlegezés visszafizetése</v>
      </c>
      <c r="B129" s="128">
        <f>'2a'!N131</f>
        <v>83060348</v>
      </c>
      <c r="C129" s="128">
        <f>'2a'!O131</f>
        <v>87258291</v>
      </c>
    </row>
    <row r="130" spans="1:4" ht="18" customHeight="1" x14ac:dyDescent="0.25">
      <c r="A130" s="157" t="str">
        <f>'2a'!A132</f>
        <v>FINANSZÍROZÁSI KIADÁSOK</v>
      </c>
      <c r="B130" s="156">
        <f>'2a'!N132</f>
        <v>83060348</v>
      </c>
      <c r="C130" s="156">
        <f>'2a'!O132</f>
        <v>87258291</v>
      </c>
    </row>
    <row r="131" spans="1:4" ht="18" customHeight="1" x14ac:dyDescent="0.25">
      <c r="A131" s="3"/>
      <c r="B131" s="23"/>
      <c r="C131" s="23"/>
    </row>
    <row r="132" spans="1:4" s="83" customFormat="1" ht="18" customHeight="1" x14ac:dyDescent="0.25">
      <c r="A132" s="158" t="str">
        <f>'2a'!A134</f>
        <v>KIADÁSOK MINDÖSSZESEN</v>
      </c>
      <c r="B132" s="159">
        <f>'2'!B119+'2'!B127+'2'!B130</f>
        <v>10087083807</v>
      </c>
      <c r="C132" s="159">
        <f>C119+C127+C130</f>
        <v>11021368329</v>
      </c>
      <c r="D132" s="84"/>
    </row>
    <row r="133" spans="1:4" ht="18" customHeight="1" x14ac:dyDescent="0.2"/>
  </sheetData>
  <mergeCells count="6">
    <mergeCell ref="A55:C55"/>
    <mergeCell ref="A2:C2"/>
    <mergeCell ref="A3:C3"/>
    <mergeCell ref="A33:C33"/>
    <mergeCell ref="A7:C7"/>
    <mergeCell ref="A48:C48"/>
  </mergeCells>
  <phoneticPr fontId="5" type="noConversion"/>
  <printOptions horizontalCentered="1"/>
  <pageMargins left="0.27559055118110237" right="0.27559055118110237" top="0.51181102362204722" bottom="0.19685039370078741" header="0.23622047244094491" footer="0.15748031496062992"/>
  <pageSetup paperSize="9" scale="72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zoomScale="164" zoomScaleNormal="164" zoomScaleSheetLayoutView="100" workbookViewId="0">
      <pane ySplit="8" topLeftCell="A105" activePane="bottomLeft" state="frozen"/>
      <selection activeCell="D58" sqref="D58"/>
      <selection pane="bottomLeft" activeCell="A110" sqref="A110"/>
    </sheetView>
  </sheetViews>
  <sheetFormatPr defaultRowHeight="15" x14ac:dyDescent="0.2"/>
  <cols>
    <col min="1" max="1" width="29.28515625" style="37" customWidth="1"/>
    <col min="2" max="2" width="11.85546875" style="14" customWidth="1"/>
    <col min="3" max="3" width="12.85546875" style="14" customWidth="1"/>
    <col min="4" max="5" width="10.7109375" style="14" customWidth="1"/>
    <col min="6" max="7" width="12.7109375" style="14" customWidth="1"/>
    <col min="8" max="9" width="10.7109375" style="14" customWidth="1"/>
    <col min="10" max="11" width="11.7109375" style="14" customWidth="1"/>
    <col min="12" max="13" width="11.42578125" style="14" customWidth="1"/>
    <col min="14" max="14" width="12.7109375" style="14" customWidth="1"/>
    <col min="15" max="15" width="15.7109375" style="14" customWidth="1"/>
    <col min="16" max="16384" width="9.140625" style="14"/>
  </cols>
  <sheetData>
    <row r="1" spans="1:15" s="38" customFormat="1" ht="17.25" customHeight="1" x14ac:dyDescent="0.2">
      <c r="A1" s="547" t="s">
        <v>180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" customHeight="1" x14ac:dyDescent="0.2">
      <c r="A2" s="561" t="s">
        <v>159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</row>
    <row r="3" spans="1:15" s="39" customFormat="1" ht="15" customHeight="1" x14ac:dyDescent="0.2">
      <c r="A3" s="562" t="s">
        <v>424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5" s="15" customFormat="1" ht="12.75" customHeight="1" thickBot="1" x14ac:dyDescent="0.25">
      <c r="A4" s="548" t="s">
        <v>158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</row>
    <row r="5" spans="1:15" s="41" customFormat="1" ht="24" customHeight="1" x14ac:dyDescent="0.2">
      <c r="A5" s="558" t="s">
        <v>162</v>
      </c>
      <c r="B5" s="552" t="s">
        <v>205</v>
      </c>
      <c r="C5" s="553"/>
      <c r="D5" s="552" t="s">
        <v>153</v>
      </c>
      <c r="E5" s="553"/>
      <c r="F5" s="552" t="s">
        <v>204</v>
      </c>
      <c r="G5" s="553"/>
      <c r="H5" s="552" t="s">
        <v>206</v>
      </c>
      <c r="I5" s="553"/>
      <c r="J5" s="563" t="s">
        <v>207</v>
      </c>
      <c r="K5" s="563"/>
      <c r="L5" s="564"/>
      <c r="M5" s="564"/>
      <c r="N5" s="552" t="s">
        <v>10</v>
      </c>
      <c r="O5" s="553"/>
    </row>
    <row r="6" spans="1:15" s="41" customFormat="1" ht="40.5" customHeight="1" x14ac:dyDescent="0.2">
      <c r="A6" s="559"/>
      <c r="B6" s="556"/>
      <c r="C6" s="557"/>
      <c r="D6" s="556"/>
      <c r="E6" s="557"/>
      <c r="F6" s="556"/>
      <c r="G6" s="557"/>
      <c r="H6" s="556"/>
      <c r="I6" s="557"/>
      <c r="J6" s="549" t="s">
        <v>148</v>
      </c>
      <c r="K6" s="549"/>
      <c r="L6" s="550" t="s">
        <v>454</v>
      </c>
      <c r="M6" s="551"/>
      <c r="N6" s="554"/>
      <c r="O6" s="555"/>
    </row>
    <row r="7" spans="1:15" s="89" customFormat="1" ht="11.25" customHeight="1" x14ac:dyDescent="0.2">
      <c r="A7" s="559"/>
      <c r="B7" s="87" t="s">
        <v>318</v>
      </c>
      <c r="C7" s="312" t="s">
        <v>426</v>
      </c>
      <c r="D7" s="75" t="str">
        <f t="shared" ref="D7:I7" si="0">B7</f>
        <v>2024. évi</v>
      </c>
      <c r="E7" s="312" t="str">
        <f t="shared" si="0"/>
        <v>2025. évi</v>
      </c>
      <c r="F7" s="75" t="str">
        <f t="shared" si="0"/>
        <v>2024. évi</v>
      </c>
      <c r="G7" s="312" t="str">
        <f t="shared" si="0"/>
        <v>2025. évi</v>
      </c>
      <c r="H7" s="75" t="str">
        <f t="shared" si="0"/>
        <v>2024. évi</v>
      </c>
      <c r="I7" s="312" t="str">
        <f t="shared" si="0"/>
        <v>2025. évi</v>
      </c>
      <c r="J7" s="311" t="str">
        <f>B7</f>
        <v>2024. évi</v>
      </c>
      <c r="K7" s="88" t="str">
        <f>G7</f>
        <v>2025. évi</v>
      </c>
      <c r="L7" s="75" t="str">
        <f>B7</f>
        <v>2024. évi</v>
      </c>
      <c r="M7" s="312" t="str">
        <f>K7</f>
        <v>2025. évi</v>
      </c>
      <c r="N7" s="75" t="str">
        <f>D7</f>
        <v>2024. évi</v>
      </c>
      <c r="O7" s="328" t="str">
        <f>M7</f>
        <v>2025. évi</v>
      </c>
    </row>
    <row r="8" spans="1:15" s="41" customFormat="1" ht="9" customHeight="1" thickBot="1" x14ac:dyDescent="0.25">
      <c r="A8" s="560"/>
      <c r="B8" s="76" t="s">
        <v>1</v>
      </c>
      <c r="C8" s="313" t="s">
        <v>1</v>
      </c>
      <c r="D8" s="76" t="s">
        <v>1</v>
      </c>
      <c r="E8" s="316" t="str">
        <f>C8</f>
        <v>terv</v>
      </c>
      <c r="F8" s="76" t="s">
        <v>1</v>
      </c>
      <c r="G8" s="316" t="str">
        <f>E8</f>
        <v>terv</v>
      </c>
      <c r="H8" s="76" t="str">
        <f>F8</f>
        <v>terv</v>
      </c>
      <c r="I8" s="316" t="str">
        <f>G8</f>
        <v>terv</v>
      </c>
      <c r="J8" s="49" t="s">
        <v>1</v>
      </c>
      <c r="K8" s="48" t="str">
        <f>G8</f>
        <v>terv</v>
      </c>
      <c r="L8" s="76" t="s">
        <v>1</v>
      </c>
      <c r="M8" s="316" t="str">
        <f>K8</f>
        <v>terv</v>
      </c>
      <c r="N8" s="76" t="s">
        <v>1</v>
      </c>
      <c r="O8" s="329" t="str">
        <f>M8</f>
        <v>terv</v>
      </c>
    </row>
    <row r="9" spans="1:15" s="41" customFormat="1" ht="12.95" customHeight="1" x14ac:dyDescent="0.2">
      <c r="A9" s="296" t="s">
        <v>163</v>
      </c>
      <c r="B9" s="302"/>
      <c r="C9" s="314"/>
      <c r="D9" s="302"/>
      <c r="E9" s="303"/>
      <c r="F9" s="302"/>
      <c r="G9" s="318"/>
      <c r="H9" s="302"/>
      <c r="I9" s="318"/>
      <c r="J9" s="352"/>
      <c r="K9" s="323"/>
      <c r="L9" s="302"/>
      <c r="M9" s="318"/>
      <c r="N9" s="302"/>
      <c r="O9" s="330"/>
    </row>
    <row r="10" spans="1:15" s="99" customFormat="1" ht="12.95" customHeight="1" x14ac:dyDescent="0.2">
      <c r="A10" s="293" t="s">
        <v>103</v>
      </c>
      <c r="B10" s="98"/>
      <c r="C10" s="262"/>
      <c r="D10" s="98"/>
      <c r="E10" s="264"/>
      <c r="F10" s="98">
        <v>575000000</v>
      </c>
      <c r="G10" s="264">
        <v>610000000</v>
      </c>
      <c r="H10" s="98"/>
      <c r="I10" s="262"/>
      <c r="J10" s="319"/>
      <c r="K10" s="231"/>
      <c r="L10" s="98"/>
      <c r="M10" s="262"/>
      <c r="N10" s="331">
        <f t="shared" ref="N10:N25" si="1">B10+D10+F10+H10+J10+L10</f>
        <v>575000000</v>
      </c>
      <c r="O10" s="260">
        <f t="shared" ref="O10:O25" si="2">C10+E10+G10+I10+K10+M10</f>
        <v>610000000</v>
      </c>
    </row>
    <row r="11" spans="1:15" s="99" customFormat="1" ht="12.95" customHeight="1" x14ac:dyDescent="0.2">
      <c r="A11" s="293" t="s">
        <v>161</v>
      </c>
      <c r="B11" s="98"/>
      <c r="C11" s="262"/>
      <c r="D11" s="98"/>
      <c r="E11" s="264"/>
      <c r="F11" s="98">
        <v>418420633</v>
      </c>
      <c r="G11" s="264">
        <v>440000000</v>
      </c>
      <c r="H11" s="98"/>
      <c r="I11" s="262"/>
      <c r="J11" s="319">
        <v>300000</v>
      </c>
      <c r="K11" s="231">
        <v>300000</v>
      </c>
      <c r="L11" s="98"/>
      <c r="M11" s="262"/>
      <c r="N11" s="331">
        <f t="shared" si="1"/>
        <v>418720633</v>
      </c>
      <c r="O11" s="260">
        <f t="shared" si="2"/>
        <v>440300000</v>
      </c>
    </row>
    <row r="12" spans="1:15" s="99" customFormat="1" ht="12.95" customHeight="1" x14ac:dyDescent="0.2">
      <c r="A12" s="293" t="s">
        <v>104</v>
      </c>
      <c r="B12" s="98"/>
      <c r="C12" s="262"/>
      <c r="D12" s="98"/>
      <c r="E12" s="264"/>
      <c r="F12" s="98">
        <v>13000000</v>
      </c>
      <c r="G12" s="264">
        <v>15000000</v>
      </c>
      <c r="H12" s="98"/>
      <c r="I12" s="262"/>
      <c r="J12" s="319"/>
      <c r="K12" s="231"/>
      <c r="L12" s="98"/>
      <c r="M12" s="262"/>
      <c r="N12" s="331">
        <f t="shared" si="1"/>
        <v>13000000</v>
      </c>
      <c r="O12" s="260">
        <f t="shared" si="2"/>
        <v>15000000</v>
      </c>
    </row>
    <row r="13" spans="1:15" s="99" customFormat="1" ht="12.95" customHeight="1" x14ac:dyDescent="0.2">
      <c r="A13" s="293" t="s">
        <v>105</v>
      </c>
      <c r="B13" s="98"/>
      <c r="C13" s="262"/>
      <c r="D13" s="98"/>
      <c r="E13" s="264"/>
      <c r="F13" s="98">
        <v>21000000</v>
      </c>
      <c r="G13" s="264">
        <v>21000000</v>
      </c>
      <c r="H13" s="98"/>
      <c r="I13" s="262"/>
      <c r="J13" s="319"/>
      <c r="K13" s="231"/>
      <c r="L13" s="98"/>
      <c r="M13" s="262"/>
      <c r="N13" s="331">
        <f t="shared" si="1"/>
        <v>21000000</v>
      </c>
      <c r="O13" s="260">
        <f t="shared" si="2"/>
        <v>21000000</v>
      </c>
    </row>
    <row r="14" spans="1:15" s="99" customFormat="1" ht="12.95" customHeight="1" x14ac:dyDescent="0.2">
      <c r="A14" s="293" t="s">
        <v>106</v>
      </c>
      <c r="B14" s="98"/>
      <c r="C14" s="262"/>
      <c r="D14" s="98"/>
      <c r="E14" s="264"/>
      <c r="F14" s="98">
        <v>300000000</v>
      </c>
      <c r="G14" s="264">
        <v>300000000</v>
      </c>
      <c r="H14" s="98"/>
      <c r="I14" s="262"/>
      <c r="J14" s="319"/>
      <c r="K14" s="231"/>
      <c r="L14" s="98"/>
      <c r="M14" s="262"/>
      <c r="N14" s="331">
        <f t="shared" si="1"/>
        <v>300000000</v>
      </c>
      <c r="O14" s="260">
        <f t="shared" si="2"/>
        <v>300000000</v>
      </c>
    </row>
    <row r="15" spans="1:15" s="99" customFormat="1" ht="26.25" customHeight="1" x14ac:dyDescent="0.2">
      <c r="A15" s="97" t="s">
        <v>345</v>
      </c>
      <c r="B15" s="98"/>
      <c r="C15" s="262"/>
      <c r="D15" s="98"/>
      <c r="E15" s="264"/>
      <c r="F15" s="98">
        <v>78433000</v>
      </c>
      <c r="G15" s="264">
        <v>108000000</v>
      </c>
      <c r="H15" s="98"/>
      <c r="I15" s="262"/>
      <c r="J15" s="319"/>
      <c r="K15" s="231"/>
      <c r="L15" s="98"/>
      <c r="M15" s="262"/>
      <c r="N15" s="331">
        <f t="shared" ref="N15:N16" si="3">B15+D15+F15+H15+J15+L15</f>
        <v>78433000</v>
      </c>
      <c r="O15" s="260">
        <f t="shared" ref="O15:O16" si="4">C15+E15+G15+I15+K15+M15</f>
        <v>108000000</v>
      </c>
    </row>
    <row r="16" spans="1:15" s="99" customFormat="1" ht="12.75" customHeight="1" x14ac:dyDescent="0.2">
      <c r="A16" s="97" t="s">
        <v>471</v>
      </c>
      <c r="B16" s="98"/>
      <c r="C16" s="262"/>
      <c r="D16" s="98"/>
      <c r="E16" s="264"/>
      <c r="F16" s="98">
        <v>0</v>
      </c>
      <c r="G16" s="264">
        <v>69385326</v>
      </c>
      <c r="H16" s="98"/>
      <c r="I16" s="262"/>
      <c r="J16" s="319"/>
      <c r="K16" s="231"/>
      <c r="L16" s="98"/>
      <c r="M16" s="262"/>
      <c r="N16" s="331">
        <f t="shared" si="3"/>
        <v>0</v>
      </c>
      <c r="O16" s="260">
        <f t="shared" si="4"/>
        <v>69385326</v>
      </c>
    </row>
    <row r="17" spans="1:15" s="99" customFormat="1" ht="12.95" customHeight="1" x14ac:dyDescent="0.2">
      <c r="A17" s="293" t="s">
        <v>107</v>
      </c>
      <c r="B17" s="98"/>
      <c r="C17" s="262"/>
      <c r="D17" s="98"/>
      <c r="E17" s="264"/>
      <c r="F17" s="98">
        <v>114418000</v>
      </c>
      <c r="G17" s="264">
        <v>116000000</v>
      </c>
      <c r="H17" s="98"/>
      <c r="I17" s="262"/>
      <c r="J17" s="319"/>
      <c r="K17" s="231"/>
      <c r="L17" s="98"/>
      <c r="M17" s="262"/>
      <c r="N17" s="331">
        <f t="shared" si="1"/>
        <v>114418000</v>
      </c>
      <c r="O17" s="260">
        <f t="shared" si="2"/>
        <v>116000000</v>
      </c>
    </row>
    <row r="18" spans="1:15" s="99" customFormat="1" ht="12.95" customHeight="1" x14ac:dyDescent="0.2">
      <c r="A18" s="294" t="s">
        <v>212</v>
      </c>
      <c r="B18" s="289"/>
      <c r="C18" s="291"/>
      <c r="D18" s="289"/>
      <c r="E18" s="290"/>
      <c r="F18" s="289">
        <v>12000000</v>
      </c>
      <c r="G18" s="290">
        <v>12000000</v>
      </c>
      <c r="H18" s="289"/>
      <c r="I18" s="291"/>
      <c r="J18" s="321"/>
      <c r="K18" s="292"/>
      <c r="L18" s="289"/>
      <c r="M18" s="291"/>
      <c r="N18" s="331">
        <f t="shared" si="1"/>
        <v>12000000</v>
      </c>
      <c r="O18" s="260">
        <f t="shared" si="2"/>
        <v>12000000</v>
      </c>
    </row>
    <row r="19" spans="1:15" s="99" customFormat="1" ht="12.95" customHeight="1" x14ac:dyDescent="0.2">
      <c r="A19" s="293" t="s">
        <v>108</v>
      </c>
      <c r="B19" s="98"/>
      <c r="C19" s="262"/>
      <c r="D19" s="98"/>
      <c r="E19" s="264"/>
      <c r="F19" s="98">
        <v>29000000</v>
      </c>
      <c r="G19" s="264">
        <v>30000000</v>
      </c>
      <c r="H19" s="98"/>
      <c r="I19" s="262"/>
      <c r="J19" s="319"/>
      <c r="K19" s="231"/>
      <c r="L19" s="98"/>
      <c r="M19" s="262"/>
      <c r="N19" s="331">
        <f t="shared" si="1"/>
        <v>29000000</v>
      </c>
      <c r="O19" s="260">
        <f t="shared" si="2"/>
        <v>30000000</v>
      </c>
    </row>
    <row r="20" spans="1:15" s="99" customFormat="1" ht="12.95" customHeight="1" x14ac:dyDescent="0.2">
      <c r="A20" s="293" t="s">
        <v>109</v>
      </c>
      <c r="B20" s="98"/>
      <c r="C20" s="262"/>
      <c r="D20" s="98"/>
      <c r="E20" s="264"/>
      <c r="F20" s="98">
        <v>115000000</v>
      </c>
      <c r="G20" s="264">
        <v>130000000</v>
      </c>
      <c r="H20" s="98"/>
      <c r="I20" s="262"/>
      <c r="J20" s="319"/>
      <c r="K20" s="231"/>
      <c r="L20" s="98"/>
      <c r="M20" s="262"/>
      <c r="N20" s="331">
        <f t="shared" si="1"/>
        <v>115000000</v>
      </c>
      <c r="O20" s="260">
        <f t="shared" si="2"/>
        <v>130000000</v>
      </c>
    </row>
    <row r="21" spans="1:15" s="99" customFormat="1" ht="12.95" customHeight="1" x14ac:dyDescent="0.2">
      <c r="A21" s="293" t="s">
        <v>245</v>
      </c>
      <c r="B21" s="98"/>
      <c r="C21" s="262"/>
      <c r="D21" s="98"/>
      <c r="E21" s="264"/>
      <c r="F21" s="98">
        <v>515000000</v>
      </c>
      <c r="G21" s="264">
        <v>532000000</v>
      </c>
      <c r="H21" s="98"/>
      <c r="I21" s="262"/>
      <c r="J21" s="319"/>
      <c r="K21" s="231"/>
      <c r="L21" s="98"/>
      <c r="M21" s="262"/>
      <c r="N21" s="331">
        <f t="shared" si="1"/>
        <v>515000000</v>
      </c>
      <c r="O21" s="260">
        <f t="shared" si="2"/>
        <v>532000000</v>
      </c>
    </row>
    <row r="22" spans="1:15" s="99" customFormat="1" ht="12.95" customHeight="1" x14ac:dyDescent="0.2">
      <c r="A22" s="293" t="s">
        <v>202</v>
      </c>
      <c r="B22" s="98"/>
      <c r="C22" s="262"/>
      <c r="D22" s="98"/>
      <c r="E22" s="264"/>
      <c r="F22" s="98">
        <v>20000000</v>
      </c>
      <c r="G22" s="264">
        <v>20000000</v>
      </c>
      <c r="H22" s="98"/>
      <c r="I22" s="262"/>
      <c r="J22" s="319"/>
      <c r="K22" s="231"/>
      <c r="L22" s="98"/>
      <c r="M22" s="262"/>
      <c r="N22" s="331">
        <f t="shared" si="1"/>
        <v>20000000</v>
      </c>
      <c r="O22" s="260">
        <f t="shared" si="2"/>
        <v>20000000</v>
      </c>
    </row>
    <row r="23" spans="1:15" s="99" customFormat="1" ht="12.95" customHeight="1" x14ac:dyDescent="0.2">
      <c r="A23" s="293" t="s">
        <v>246</v>
      </c>
      <c r="B23" s="98"/>
      <c r="C23" s="262"/>
      <c r="D23" s="98"/>
      <c r="E23" s="264"/>
      <c r="F23" s="98">
        <v>2000000</v>
      </c>
      <c r="G23" s="264">
        <v>2000000</v>
      </c>
      <c r="H23" s="98"/>
      <c r="I23" s="262"/>
      <c r="J23" s="319"/>
      <c r="K23" s="231"/>
      <c r="L23" s="98"/>
      <c r="M23" s="262"/>
      <c r="N23" s="331">
        <f t="shared" si="1"/>
        <v>2000000</v>
      </c>
      <c r="O23" s="260">
        <f t="shared" si="2"/>
        <v>2000000</v>
      </c>
    </row>
    <row r="24" spans="1:15" s="99" customFormat="1" ht="26.1" customHeight="1" x14ac:dyDescent="0.2">
      <c r="A24" s="294" t="s">
        <v>439</v>
      </c>
      <c r="B24" s="98"/>
      <c r="C24" s="262"/>
      <c r="D24" s="98"/>
      <c r="E24" s="264"/>
      <c r="F24" s="98"/>
      <c r="G24" s="264"/>
      <c r="H24" s="98"/>
      <c r="I24" s="262"/>
      <c r="J24" s="319"/>
      <c r="K24" s="231"/>
      <c r="L24" s="98">
        <v>10000000</v>
      </c>
      <c r="M24" s="262">
        <v>13000000</v>
      </c>
      <c r="N24" s="331">
        <f t="shared" si="1"/>
        <v>10000000</v>
      </c>
      <c r="O24" s="260">
        <f t="shared" si="2"/>
        <v>13000000</v>
      </c>
    </row>
    <row r="25" spans="1:15" s="99" customFormat="1" ht="12.95" customHeight="1" x14ac:dyDescent="0.2">
      <c r="A25" s="294" t="s">
        <v>265</v>
      </c>
      <c r="B25" s="98"/>
      <c r="C25" s="262"/>
      <c r="D25" s="98"/>
      <c r="E25" s="264"/>
      <c r="F25" s="98">
        <v>4485000</v>
      </c>
      <c r="G25" s="264">
        <v>5000000</v>
      </c>
      <c r="H25" s="98"/>
      <c r="I25" s="262"/>
      <c r="J25" s="319"/>
      <c r="K25" s="231"/>
      <c r="L25" s="98"/>
      <c r="M25" s="262"/>
      <c r="N25" s="331">
        <f t="shared" si="1"/>
        <v>4485000</v>
      </c>
      <c r="O25" s="260">
        <f t="shared" si="2"/>
        <v>5000000</v>
      </c>
    </row>
    <row r="26" spans="1:15" s="99" customFormat="1" ht="12.95" customHeight="1" x14ac:dyDescent="0.2">
      <c r="A26" s="294" t="s">
        <v>344</v>
      </c>
      <c r="B26" s="98"/>
      <c r="C26" s="262"/>
      <c r="D26" s="98"/>
      <c r="E26" s="264"/>
      <c r="F26" s="98"/>
      <c r="G26" s="264"/>
      <c r="H26" s="98"/>
      <c r="I26" s="262"/>
      <c r="J26" s="319"/>
      <c r="K26" s="231"/>
      <c r="L26" s="98">
        <v>280000000</v>
      </c>
      <c r="M26" s="262">
        <v>280000000</v>
      </c>
      <c r="N26" s="331">
        <f t="shared" ref="N26" si="5">B26+D26+F26+H26+J26+L26</f>
        <v>280000000</v>
      </c>
      <c r="O26" s="260">
        <f t="shared" ref="O26" si="6">C26+E26+G26+I26+K26+M26</f>
        <v>280000000</v>
      </c>
    </row>
    <row r="27" spans="1:15" s="99" customFormat="1" ht="25.5" customHeight="1" x14ac:dyDescent="0.2">
      <c r="A27" s="294" t="s">
        <v>283</v>
      </c>
      <c r="B27" s="98"/>
      <c r="C27" s="262"/>
      <c r="D27" s="98"/>
      <c r="E27" s="264"/>
      <c r="F27" s="98"/>
      <c r="G27" s="264"/>
      <c r="H27" s="98"/>
      <c r="I27" s="262"/>
      <c r="J27" s="319"/>
      <c r="K27" s="231"/>
      <c r="L27" s="98">
        <v>402000</v>
      </c>
      <c r="M27" s="262">
        <v>510000</v>
      </c>
      <c r="N27" s="331">
        <f t="shared" ref="N27" si="7">B27+D27+F27+H27+J27+L27</f>
        <v>402000</v>
      </c>
      <c r="O27" s="260">
        <f t="shared" ref="O27" si="8">C27+E27+G27+I27+K27+M27</f>
        <v>510000</v>
      </c>
    </row>
    <row r="28" spans="1:15" s="99" customFormat="1" ht="25.5" customHeight="1" x14ac:dyDescent="0.2">
      <c r="A28" s="97" t="s">
        <v>453</v>
      </c>
      <c r="B28" s="98"/>
      <c r="C28" s="264"/>
      <c r="D28" s="98"/>
      <c r="E28" s="264"/>
      <c r="F28" s="98">
        <v>7793400</v>
      </c>
      <c r="G28" s="264">
        <v>8000000</v>
      </c>
      <c r="H28" s="98"/>
      <c r="I28" s="262"/>
      <c r="J28" s="319"/>
      <c r="K28" s="231"/>
      <c r="L28" s="98"/>
      <c r="M28" s="262"/>
      <c r="N28" s="331">
        <f t="shared" ref="N28" si="9">B28+D28+F28+H28+J28+L28</f>
        <v>7793400</v>
      </c>
      <c r="O28" s="260">
        <f t="shared" ref="O28" si="10">C28+E28+G28+I28+K28+M28</f>
        <v>8000000</v>
      </c>
    </row>
    <row r="29" spans="1:15" s="99" customFormat="1" ht="25.5" customHeight="1" x14ac:dyDescent="0.2">
      <c r="A29" s="97" t="s">
        <v>316</v>
      </c>
      <c r="B29" s="98">
        <v>2001000</v>
      </c>
      <c r="C29" s="264">
        <v>0</v>
      </c>
      <c r="D29" s="98">
        <v>131000</v>
      </c>
      <c r="E29" s="264">
        <v>0</v>
      </c>
      <c r="F29" s="98"/>
      <c r="G29" s="264"/>
      <c r="H29" s="98"/>
      <c r="I29" s="262"/>
      <c r="J29" s="319"/>
      <c r="K29" s="231"/>
      <c r="L29" s="98"/>
      <c r="M29" s="262"/>
      <c r="N29" s="331">
        <f t="shared" ref="N29:N30" si="11">B29+D29+F29+H29+J29+L29</f>
        <v>2132000</v>
      </c>
      <c r="O29" s="260">
        <f t="shared" ref="O29:O30" si="12">C29+E29+G29+I29+K29+M29</f>
        <v>0</v>
      </c>
    </row>
    <row r="30" spans="1:15" s="99" customFormat="1" ht="25.5" customHeight="1" x14ac:dyDescent="0.2">
      <c r="A30" s="97" t="s">
        <v>329</v>
      </c>
      <c r="B30" s="98">
        <v>4443000</v>
      </c>
      <c r="C30" s="264">
        <v>0</v>
      </c>
      <c r="D30" s="98">
        <v>289000</v>
      </c>
      <c r="E30" s="264">
        <v>0</v>
      </c>
      <c r="F30" s="98">
        <v>2455000</v>
      </c>
      <c r="G30" s="264">
        <v>0</v>
      </c>
      <c r="H30" s="98"/>
      <c r="I30" s="262"/>
      <c r="J30" s="319"/>
      <c r="K30" s="231"/>
      <c r="L30" s="98"/>
      <c r="M30" s="262"/>
      <c r="N30" s="331">
        <f t="shared" si="11"/>
        <v>7187000</v>
      </c>
      <c r="O30" s="260">
        <f t="shared" si="12"/>
        <v>0</v>
      </c>
    </row>
    <row r="31" spans="1:15" s="99" customFormat="1" ht="25.5" customHeight="1" x14ac:dyDescent="0.2">
      <c r="A31" s="97" t="s">
        <v>416</v>
      </c>
      <c r="B31" s="98">
        <v>6003000</v>
      </c>
      <c r="C31" s="264">
        <v>2340000</v>
      </c>
      <c r="D31" s="98">
        <v>390195</v>
      </c>
      <c r="E31" s="264">
        <v>153000</v>
      </c>
      <c r="F31" s="98">
        <v>1523290</v>
      </c>
      <c r="G31" s="264">
        <v>700000</v>
      </c>
      <c r="H31" s="98"/>
      <c r="I31" s="262"/>
      <c r="J31" s="319"/>
      <c r="K31" s="231"/>
      <c r="L31" s="98"/>
      <c r="M31" s="262"/>
      <c r="N31" s="331">
        <f t="shared" ref="N31:N32" si="13">B31+D31+F31+H31+J31+L31</f>
        <v>7916485</v>
      </c>
      <c r="O31" s="260">
        <f t="shared" ref="O31:O32" si="14">C31+E31+G31+I31+K31+M31</f>
        <v>3193000</v>
      </c>
    </row>
    <row r="32" spans="1:15" s="99" customFormat="1" ht="25.5" customHeight="1" x14ac:dyDescent="0.2">
      <c r="A32" s="97" t="s">
        <v>440</v>
      </c>
      <c r="B32" s="98">
        <v>0</v>
      </c>
      <c r="C32" s="264">
        <v>5100000</v>
      </c>
      <c r="D32" s="98">
        <v>0</v>
      </c>
      <c r="E32" s="264">
        <v>335000</v>
      </c>
      <c r="F32" s="98">
        <v>0</v>
      </c>
      <c r="G32" s="264">
        <v>1900000</v>
      </c>
      <c r="H32" s="98"/>
      <c r="I32" s="262"/>
      <c r="J32" s="319"/>
      <c r="K32" s="231"/>
      <c r="L32" s="98"/>
      <c r="M32" s="262"/>
      <c r="N32" s="331">
        <f t="shared" si="13"/>
        <v>0</v>
      </c>
      <c r="O32" s="260">
        <f t="shared" si="14"/>
        <v>7335000</v>
      </c>
    </row>
    <row r="33" spans="1:15" s="99" customFormat="1" ht="25.5" customHeight="1" x14ac:dyDescent="0.2">
      <c r="A33" s="97" t="s">
        <v>442</v>
      </c>
      <c r="B33" s="98">
        <v>0</v>
      </c>
      <c r="C33" s="264">
        <v>468000</v>
      </c>
      <c r="D33" s="98">
        <v>0</v>
      </c>
      <c r="E33" s="264">
        <v>31000</v>
      </c>
      <c r="F33" s="98"/>
      <c r="G33" s="264"/>
      <c r="H33" s="98"/>
      <c r="I33" s="262"/>
      <c r="J33" s="319"/>
      <c r="K33" s="231"/>
      <c r="L33" s="98"/>
      <c r="M33" s="262"/>
      <c r="N33" s="331">
        <f t="shared" ref="N33" si="15">B33+D33+F33+H33+J33+L33</f>
        <v>0</v>
      </c>
      <c r="O33" s="260">
        <f t="shared" ref="O33" si="16">C33+E33+G33+I33+K33+M33</f>
        <v>499000</v>
      </c>
    </row>
    <row r="34" spans="1:15" s="99" customFormat="1" ht="25.5" customHeight="1" x14ac:dyDescent="0.2">
      <c r="A34" s="97" t="s">
        <v>441</v>
      </c>
      <c r="B34" s="98"/>
      <c r="C34" s="264"/>
      <c r="D34" s="98"/>
      <c r="E34" s="264"/>
      <c r="F34" s="98">
        <v>0</v>
      </c>
      <c r="G34" s="264">
        <v>185000000</v>
      </c>
      <c r="H34" s="98"/>
      <c r="I34" s="262"/>
      <c r="J34" s="319"/>
      <c r="K34" s="231"/>
      <c r="L34" s="98"/>
      <c r="M34" s="262"/>
      <c r="N34" s="331">
        <f t="shared" ref="N34" si="17">B34+D34+F34+H34+J34+L34</f>
        <v>0</v>
      </c>
      <c r="O34" s="260">
        <f t="shared" ref="O34" si="18">C34+E34+G34+I34+K34+M34</f>
        <v>185000000</v>
      </c>
    </row>
    <row r="35" spans="1:15" s="99" customFormat="1" ht="26.1" customHeight="1" x14ac:dyDescent="0.2">
      <c r="A35" s="297" t="s">
        <v>213</v>
      </c>
      <c r="B35" s="298"/>
      <c r="C35" s="300"/>
      <c r="D35" s="298"/>
      <c r="E35" s="300"/>
      <c r="F35" s="298"/>
      <c r="G35" s="299"/>
      <c r="H35" s="298"/>
      <c r="I35" s="299"/>
      <c r="J35" s="322"/>
      <c r="K35" s="301"/>
      <c r="L35" s="298"/>
      <c r="M35" s="299"/>
      <c r="N35" s="332"/>
      <c r="O35" s="333"/>
    </row>
    <row r="36" spans="1:15" s="100" customFormat="1" ht="12.95" customHeight="1" x14ac:dyDescent="0.2">
      <c r="A36" s="97" t="s">
        <v>149</v>
      </c>
      <c r="B36" s="98">
        <v>3000000</v>
      </c>
      <c r="C36" s="264">
        <v>3000000</v>
      </c>
      <c r="D36" s="317">
        <v>600000</v>
      </c>
      <c r="E36" s="262">
        <v>600000</v>
      </c>
      <c r="F36" s="98"/>
      <c r="G36" s="262"/>
      <c r="H36" s="98">
        <v>7000000</v>
      </c>
      <c r="I36" s="262">
        <v>8800000</v>
      </c>
      <c r="J36" s="319">
        <v>600000</v>
      </c>
      <c r="K36" s="262">
        <v>600000</v>
      </c>
      <c r="L36" s="98">
        <v>2280000</v>
      </c>
      <c r="M36" s="264">
        <v>1350000</v>
      </c>
      <c r="N36" s="331">
        <f t="shared" ref="N36:O38" si="19">B36+D36+F36+H36+J36+L36</f>
        <v>13480000</v>
      </c>
      <c r="O36" s="260">
        <f t="shared" si="19"/>
        <v>14350000</v>
      </c>
    </row>
    <row r="37" spans="1:15" s="100" customFormat="1" ht="12.75" customHeight="1" x14ac:dyDescent="0.2">
      <c r="A37" s="304" t="s">
        <v>203</v>
      </c>
      <c r="B37" s="365"/>
      <c r="C37" s="350"/>
      <c r="D37" s="98"/>
      <c r="E37" s="320"/>
      <c r="F37" s="98"/>
      <c r="G37" s="320"/>
      <c r="H37" s="98"/>
      <c r="I37" s="320"/>
      <c r="J37" s="98"/>
      <c r="K37" s="320"/>
      <c r="L37" s="365">
        <v>10000000</v>
      </c>
      <c r="M37" s="350">
        <v>10000000</v>
      </c>
      <c r="N37" s="331">
        <f t="shared" si="19"/>
        <v>10000000</v>
      </c>
      <c r="O37" s="340">
        <f t="shared" si="19"/>
        <v>10000000</v>
      </c>
    </row>
    <row r="38" spans="1:15" s="100" customFormat="1" ht="12.75" customHeight="1" x14ac:dyDescent="0.2">
      <c r="A38" s="97" t="s">
        <v>270</v>
      </c>
      <c r="B38" s="365"/>
      <c r="C38" s="350"/>
      <c r="D38" s="98"/>
      <c r="E38" s="320"/>
      <c r="F38" s="98"/>
      <c r="G38" s="320"/>
      <c r="H38" s="98"/>
      <c r="I38" s="320"/>
      <c r="J38" s="98"/>
      <c r="K38" s="320"/>
      <c r="L38" s="365">
        <v>25000000</v>
      </c>
      <c r="M38" s="350">
        <v>25000000</v>
      </c>
      <c r="N38" s="331">
        <f t="shared" si="19"/>
        <v>25000000</v>
      </c>
      <c r="O38" s="340">
        <f t="shared" si="19"/>
        <v>25000000</v>
      </c>
    </row>
    <row r="39" spans="1:15" s="100" customFormat="1" ht="12.95" customHeight="1" x14ac:dyDescent="0.2">
      <c r="A39" s="97" t="s">
        <v>259</v>
      </c>
      <c r="B39" s="98"/>
      <c r="C39" s="262"/>
      <c r="D39" s="98"/>
      <c r="E39" s="262"/>
      <c r="F39" s="98"/>
      <c r="G39" s="262"/>
      <c r="H39" s="98"/>
      <c r="I39" s="262"/>
      <c r="J39" s="98"/>
      <c r="K39" s="262"/>
      <c r="L39" s="98">
        <v>8000000</v>
      </c>
      <c r="M39" s="264">
        <v>8000000</v>
      </c>
      <c r="N39" s="331">
        <f t="shared" ref="N39:N48" si="20">B39+D39+F39+H39+J39+L39</f>
        <v>8000000</v>
      </c>
      <c r="O39" s="260">
        <f t="shared" ref="O39:O48" si="21">C39+E39+G39+I39+K39+M39</f>
        <v>8000000</v>
      </c>
    </row>
    <row r="40" spans="1:15" s="100" customFormat="1" ht="12.75" customHeight="1" x14ac:dyDescent="0.2">
      <c r="A40" s="97" t="s">
        <v>248</v>
      </c>
      <c r="B40" s="98"/>
      <c r="C40" s="262"/>
      <c r="D40" s="98"/>
      <c r="E40" s="262"/>
      <c r="F40" s="98">
        <v>500000</v>
      </c>
      <c r="G40" s="264">
        <v>500000</v>
      </c>
      <c r="H40" s="98"/>
      <c r="I40" s="262"/>
      <c r="J40" s="98"/>
      <c r="K40" s="262"/>
      <c r="L40" s="98"/>
      <c r="M40" s="264"/>
      <c r="N40" s="331">
        <f t="shared" si="20"/>
        <v>500000</v>
      </c>
      <c r="O40" s="260">
        <f t="shared" si="21"/>
        <v>500000</v>
      </c>
    </row>
    <row r="41" spans="1:15" s="100" customFormat="1" ht="12.75" customHeight="1" x14ac:dyDescent="0.2">
      <c r="A41" s="97" t="s">
        <v>235</v>
      </c>
      <c r="B41" s="98"/>
      <c r="C41" s="264"/>
      <c r="D41" s="98"/>
      <c r="E41" s="264"/>
      <c r="F41" s="98">
        <v>2000000</v>
      </c>
      <c r="G41" s="264">
        <v>2000000</v>
      </c>
      <c r="H41" s="98"/>
      <c r="I41" s="262"/>
      <c r="J41" s="98"/>
      <c r="K41" s="262"/>
      <c r="L41" s="98"/>
      <c r="M41" s="264"/>
      <c r="N41" s="331">
        <f t="shared" si="20"/>
        <v>2000000</v>
      </c>
      <c r="O41" s="260">
        <f t="shared" si="21"/>
        <v>2000000</v>
      </c>
    </row>
    <row r="42" spans="1:15" s="100" customFormat="1" ht="12.75" customHeight="1" x14ac:dyDescent="0.2">
      <c r="A42" s="97" t="s">
        <v>260</v>
      </c>
      <c r="B42" s="98"/>
      <c r="C42" s="264"/>
      <c r="D42" s="98"/>
      <c r="E42" s="264"/>
      <c r="F42" s="98"/>
      <c r="G42" s="264"/>
      <c r="H42" s="98"/>
      <c r="I42" s="262"/>
      <c r="J42" s="98"/>
      <c r="K42" s="262"/>
      <c r="L42" s="98">
        <v>2000000</v>
      </c>
      <c r="M42" s="264">
        <v>2000000</v>
      </c>
      <c r="N42" s="331">
        <f t="shared" si="20"/>
        <v>2000000</v>
      </c>
      <c r="O42" s="260">
        <f t="shared" si="21"/>
        <v>2000000</v>
      </c>
    </row>
    <row r="43" spans="1:15" s="100" customFormat="1" ht="12.75" customHeight="1" x14ac:dyDescent="0.2">
      <c r="A43" s="97" t="s">
        <v>347</v>
      </c>
      <c r="B43" s="98"/>
      <c r="C43" s="264"/>
      <c r="D43" s="98"/>
      <c r="E43" s="264"/>
      <c r="F43" s="98"/>
      <c r="G43" s="264"/>
      <c r="H43" s="98"/>
      <c r="I43" s="262"/>
      <c r="J43" s="98"/>
      <c r="K43" s="262"/>
      <c r="L43" s="98">
        <v>5000000</v>
      </c>
      <c r="M43" s="264">
        <v>6000000</v>
      </c>
      <c r="N43" s="331">
        <f t="shared" ref="N43:N44" si="22">B43+D43+F43+H43+J43+L43</f>
        <v>5000000</v>
      </c>
      <c r="O43" s="260">
        <f t="shared" ref="O43:O44" si="23">C43+E43+G43+I43+K43+M43</f>
        <v>6000000</v>
      </c>
    </row>
    <row r="44" spans="1:15" s="100" customFormat="1" ht="12.75" customHeight="1" x14ac:dyDescent="0.2">
      <c r="A44" s="97" t="s">
        <v>361</v>
      </c>
      <c r="B44" s="98"/>
      <c r="C44" s="264"/>
      <c r="D44" s="98"/>
      <c r="E44" s="264"/>
      <c r="F44" s="98"/>
      <c r="G44" s="264"/>
      <c r="H44" s="98"/>
      <c r="I44" s="262"/>
      <c r="J44" s="98"/>
      <c r="K44" s="262"/>
      <c r="L44" s="98">
        <v>2000000</v>
      </c>
      <c r="M44" s="264">
        <v>0</v>
      </c>
      <c r="N44" s="331">
        <f t="shared" si="22"/>
        <v>2000000</v>
      </c>
      <c r="O44" s="260">
        <f t="shared" si="23"/>
        <v>0</v>
      </c>
    </row>
    <row r="45" spans="1:15" s="100" customFormat="1" ht="12.75" customHeight="1" x14ac:dyDescent="0.2">
      <c r="A45" s="97" t="s">
        <v>275</v>
      </c>
      <c r="B45" s="98"/>
      <c r="C45" s="264"/>
      <c r="D45" s="98"/>
      <c r="E45" s="264"/>
      <c r="F45" s="98">
        <v>100000</v>
      </c>
      <c r="G45" s="264">
        <v>0</v>
      </c>
      <c r="H45" s="98"/>
      <c r="I45" s="262"/>
      <c r="J45" s="98"/>
      <c r="K45" s="262"/>
      <c r="L45" s="98"/>
      <c r="M45" s="264"/>
      <c r="N45" s="331">
        <f t="shared" si="20"/>
        <v>100000</v>
      </c>
      <c r="O45" s="260">
        <f t="shared" si="21"/>
        <v>0</v>
      </c>
    </row>
    <row r="46" spans="1:15" s="100" customFormat="1" ht="12.75" customHeight="1" x14ac:dyDescent="0.2">
      <c r="A46" s="97" t="s">
        <v>295</v>
      </c>
      <c r="B46" s="98"/>
      <c r="C46" s="264"/>
      <c r="D46" s="98"/>
      <c r="E46" s="264"/>
      <c r="F46" s="98"/>
      <c r="G46" s="264"/>
      <c r="H46" s="98"/>
      <c r="I46" s="262"/>
      <c r="J46" s="98"/>
      <c r="K46" s="262"/>
      <c r="L46" s="98">
        <v>3000000</v>
      </c>
      <c r="M46" s="264">
        <v>0</v>
      </c>
      <c r="N46" s="331">
        <f t="shared" si="20"/>
        <v>3000000</v>
      </c>
      <c r="O46" s="260">
        <f t="shared" si="21"/>
        <v>0</v>
      </c>
    </row>
    <row r="47" spans="1:15" s="100" customFormat="1" ht="12.75" customHeight="1" x14ac:dyDescent="0.2">
      <c r="A47" s="97" t="s">
        <v>294</v>
      </c>
      <c r="B47" s="98">
        <v>1000000</v>
      </c>
      <c r="C47" s="264">
        <v>1000000</v>
      </c>
      <c r="D47" s="98">
        <v>130000</v>
      </c>
      <c r="E47" s="264">
        <v>130000</v>
      </c>
      <c r="F47" s="98"/>
      <c r="G47" s="264"/>
      <c r="H47" s="98"/>
      <c r="I47" s="262"/>
      <c r="J47" s="98"/>
      <c r="K47" s="231"/>
      <c r="L47" s="98"/>
      <c r="M47" s="264"/>
      <c r="N47" s="331">
        <f t="shared" si="20"/>
        <v>1130000</v>
      </c>
      <c r="O47" s="260">
        <f t="shared" si="21"/>
        <v>1130000</v>
      </c>
    </row>
    <row r="48" spans="1:15" s="100" customFormat="1" ht="12.75" customHeight="1" x14ac:dyDescent="0.2">
      <c r="A48" s="97" t="s">
        <v>288</v>
      </c>
      <c r="B48" s="98"/>
      <c r="C48" s="264"/>
      <c r="D48" s="98"/>
      <c r="E48" s="264"/>
      <c r="F48" s="365"/>
      <c r="G48" s="264"/>
      <c r="H48" s="98"/>
      <c r="I48" s="262"/>
      <c r="J48" s="98"/>
      <c r="K48" s="320"/>
      <c r="L48" s="98">
        <v>13000000</v>
      </c>
      <c r="M48" s="264">
        <v>13000000</v>
      </c>
      <c r="N48" s="331">
        <f t="shared" si="20"/>
        <v>13000000</v>
      </c>
      <c r="O48" s="260">
        <f t="shared" si="21"/>
        <v>13000000</v>
      </c>
    </row>
    <row r="49" spans="1:15" s="100" customFormat="1" ht="12.75" customHeight="1" x14ac:dyDescent="0.2">
      <c r="A49" s="97" t="s">
        <v>446</v>
      </c>
      <c r="B49" s="98"/>
      <c r="C49" s="264"/>
      <c r="D49" s="98"/>
      <c r="E49" s="264"/>
      <c r="F49" s="365">
        <v>0</v>
      </c>
      <c r="G49" s="264">
        <v>3500000</v>
      </c>
      <c r="H49" s="98"/>
      <c r="I49" s="262"/>
      <c r="J49" s="98"/>
      <c r="K49" s="496"/>
      <c r="L49" s="98"/>
      <c r="M49" s="264"/>
      <c r="N49" s="331">
        <f t="shared" ref="N49" si="24">B49+D49+F49+H49+J49+L49</f>
        <v>0</v>
      </c>
      <c r="O49" s="260">
        <f t="shared" ref="O49" si="25">C49+E49+G49+I49+K49+M49</f>
        <v>3500000</v>
      </c>
    </row>
    <row r="50" spans="1:15" s="100" customFormat="1" ht="26.25" customHeight="1" x14ac:dyDescent="0.2">
      <c r="A50" s="297" t="s">
        <v>341</v>
      </c>
      <c r="B50" s="298"/>
      <c r="C50" s="299"/>
      <c r="D50" s="298"/>
      <c r="E50" s="299"/>
      <c r="F50" s="298"/>
      <c r="G50" s="299"/>
      <c r="H50" s="298"/>
      <c r="I50" s="299"/>
      <c r="J50" s="298"/>
      <c r="K50" s="301"/>
      <c r="L50" s="298"/>
      <c r="M50" s="300"/>
      <c r="N50" s="332"/>
      <c r="O50" s="333"/>
    </row>
    <row r="51" spans="1:15" s="100" customFormat="1" ht="12.95" customHeight="1" x14ac:dyDescent="0.2">
      <c r="A51" s="97" t="s">
        <v>224</v>
      </c>
      <c r="B51" s="98">
        <v>5550000</v>
      </c>
      <c r="C51" s="262">
        <v>5550000</v>
      </c>
      <c r="D51" s="98">
        <v>1560000</v>
      </c>
      <c r="E51" s="264">
        <v>1560000</v>
      </c>
      <c r="F51" s="98">
        <v>550000</v>
      </c>
      <c r="G51" s="264">
        <v>550000</v>
      </c>
      <c r="H51" s="98">
        <v>22540000</v>
      </c>
      <c r="I51" s="264">
        <v>22540000</v>
      </c>
      <c r="J51" s="98"/>
      <c r="K51" s="231"/>
      <c r="L51" s="98"/>
      <c r="M51" s="262"/>
      <c r="N51" s="331">
        <f t="shared" ref="N51:N55" si="26">B51+D51+F51+H51+J51+L51</f>
        <v>30200000</v>
      </c>
      <c r="O51" s="260">
        <f t="shared" ref="O51:O55" si="27">C51+E51+G51+I51+K51+M51</f>
        <v>30200000</v>
      </c>
    </row>
    <row r="52" spans="1:15" s="100" customFormat="1" ht="24.75" customHeight="1" x14ac:dyDescent="0.2">
      <c r="A52" s="97" t="s">
        <v>227</v>
      </c>
      <c r="B52" s="98"/>
      <c r="C52" s="262"/>
      <c r="D52" s="98"/>
      <c r="E52" s="264"/>
      <c r="F52" s="98"/>
      <c r="G52" s="264"/>
      <c r="H52" s="98">
        <v>6000000</v>
      </c>
      <c r="I52" s="264">
        <v>5400000</v>
      </c>
      <c r="J52" s="98">
        <v>0</v>
      </c>
      <c r="K52" s="231">
        <v>600000</v>
      </c>
      <c r="L52" s="98"/>
      <c r="M52" s="264"/>
      <c r="N52" s="331">
        <f t="shared" si="26"/>
        <v>6000000</v>
      </c>
      <c r="O52" s="260">
        <f t="shared" si="27"/>
        <v>6000000</v>
      </c>
    </row>
    <row r="53" spans="1:15" s="100" customFormat="1" ht="12.95" customHeight="1" x14ac:dyDescent="0.2">
      <c r="A53" s="97" t="s">
        <v>310</v>
      </c>
      <c r="B53" s="98"/>
      <c r="C53" s="262"/>
      <c r="D53" s="98"/>
      <c r="E53" s="264"/>
      <c r="F53" s="98"/>
      <c r="G53" s="264"/>
      <c r="H53" s="98"/>
      <c r="I53" s="264"/>
      <c r="J53" s="98"/>
      <c r="K53" s="231"/>
      <c r="L53" s="98">
        <v>5000000</v>
      </c>
      <c r="M53" s="264">
        <v>5000000</v>
      </c>
      <c r="N53" s="331">
        <f t="shared" si="26"/>
        <v>5000000</v>
      </c>
      <c r="O53" s="260">
        <f t="shared" si="27"/>
        <v>5000000</v>
      </c>
    </row>
    <row r="54" spans="1:15" s="100" customFormat="1" ht="12.95" customHeight="1" x14ac:dyDescent="0.2">
      <c r="A54" s="97" t="s">
        <v>286</v>
      </c>
      <c r="B54" s="98"/>
      <c r="C54" s="262"/>
      <c r="D54" s="98"/>
      <c r="E54" s="264"/>
      <c r="F54" s="98"/>
      <c r="G54" s="264"/>
      <c r="H54" s="98"/>
      <c r="I54" s="264"/>
      <c r="J54" s="98"/>
      <c r="K54" s="231"/>
      <c r="L54" s="98">
        <v>1500000</v>
      </c>
      <c r="M54" s="264">
        <v>1500000</v>
      </c>
      <c r="N54" s="331">
        <f t="shared" si="26"/>
        <v>1500000</v>
      </c>
      <c r="O54" s="260">
        <f t="shared" si="27"/>
        <v>1500000</v>
      </c>
    </row>
    <row r="55" spans="1:15" s="100" customFormat="1" ht="12.95" customHeight="1" x14ac:dyDescent="0.2">
      <c r="A55" s="97" t="s">
        <v>121</v>
      </c>
      <c r="B55" s="98"/>
      <c r="C55" s="262"/>
      <c r="D55" s="98"/>
      <c r="E55" s="264"/>
      <c r="F55" s="98"/>
      <c r="G55" s="264"/>
      <c r="H55" s="98">
        <v>1000000</v>
      </c>
      <c r="I55" s="264">
        <v>1300000</v>
      </c>
      <c r="J55" s="98"/>
      <c r="K55" s="317"/>
      <c r="L55" s="98"/>
      <c r="M55" s="262"/>
      <c r="N55" s="331">
        <f t="shared" si="26"/>
        <v>1000000</v>
      </c>
      <c r="O55" s="260">
        <f t="shared" si="27"/>
        <v>1300000</v>
      </c>
    </row>
    <row r="56" spans="1:15" s="100" customFormat="1" ht="12.95" customHeight="1" x14ac:dyDescent="0.2">
      <c r="A56" s="97" t="s">
        <v>358</v>
      </c>
      <c r="B56" s="98"/>
      <c r="C56" s="262"/>
      <c r="D56" s="98"/>
      <c r="E56" s="264"/>
      <c r="F56" s="98">
        <v>26400000</v>
      </c>
      <c r="G56" s="264">
        <v>27600000</v>
      </c>
      <c r="H56" s="98"/>
      <c r="I56" s="264"/>
      <c r="J56" s="98"/>
      <c r="K56" s="317"/>
      <c r="L56" s="98"/>
      <c r="M56" s="262"/>
      <c r="N56" s="331">
        <f t="shared" ref="N56" si="28">B56+D56+F56+H56+J56+L56</f>
        <v>26400000</v>
      </c>
      <c r="O56" s="260">
        <f t="shared" ref="O56" si="29">C56+E56+G56+I56+K56+M56</f>
        <v>27600000</v>
      </c>
    </row>
    <row r="57" spans="1:15" s="100" customFormat="1" ht="12.95" customHeight="1" x14ac:dyDescent="0.2">
      <c r="A57" s="297" t="s">
        <v>174</v>
      </c>
      <c r="B57" s="298"/>
      <c r="C57" s="299"/>
      <c r="D57" s="298"/>
      <c r="E57" s="299"/>
      <c r="F57" s="298"/>
      <c r="G57" s="300"/>
      <c r="H57" s="298"/>
      <c r="I57" s="299"/>
      <c r="J57" s="298"/>
      <c r="K57" s="301"/>
      <c r="L57" s="298"/>
      <c r="M57" s="299"/>
      <c r="N57" s="332"/>
      <c r="O57" s="333"/>
    </row>
    <row r="58" spans="1:15" s="100" customFormat="1" ht="12.95" customHeight="1" x14ac:dyDescent="0.2">
      <c r="A58" s="97" t="s">
        <v>249</v>
      </c>
      <c r="B58" s="98"/>
      <c r="C58" s="262"/>
      <c r="D58" s="98"/>
      <c r="E58" s="262"/>
      <c r="F58" s="98">
        <v>154000000</v>
      </c>
      <c r="G58" s="264">
        <v>158000000</v>
      </c>
      <c r="H58" s="98"/>
      <c r="I58" s="262"/>
      <c r="J58" s="98"/>
      <c r="K58" s="231"/>
      <c r="L58" s="98"/>
      <c r="M58" s="262"/>
      <c r="N58" s="331">
        <f t="shared" ref="N58:O63" si="30">B58+D58+F58+H58+J58+L58</f>
        <v>154000000</v>
      </c>
      <c r="O58" s="260">
        <f t="shared" si="30"/>
        <v>158000000</v>
      </c>
    </row>
    <row r="59" spans="1:15" s="100" customFormat="1" ht="12.95" customHeight="1" x14ac:dyDescent="0.2">
      <c r="A59" s="97" t="s">
        <v>171</v>
      </c>
      <c r="B59" s="98"/>
      <c r="C59" s="262"/>
      <c r="D59" s="98"/>
      <c r="E59" s="295"/>
      <c r="F59" s="98">
        <v>160000000</v>
      </c>
      <c r="G59" s="264">
        <v>169500000</v>
      </c>
      <c r="H59" s="98"/>
      <c r="I59" s="262"/>
      <c r="J59" s="98"/>
      <c r="K59" s="231"/>
      <c r="L59" s="98"/>
      <c r="M59" s="262"/>
      <c r="N59" s="331">
        <f t="shared" si="30"/>
        <v>160000000</v>
      </c>
      <c r="O59" s="260">
        <f t="shared" si="30"/>
        <v>169500000</v>
      </c>
    </row>
    <row r="60" spans="1:15" s="100" customFormat="1" ht="12.75" customHeight="1" x14ac:dyDescent="0.2">
      <c r="A60" s="97" t="s">
        <v>226</v>
      </c>
      <c r="B60" s="98"/>
      <c r="C60" s="262"/>
      <c r="D60" s="98"/>
      <c r="E60" s="295"/>
      <c r="F60" s="98">
        <v>160000000</v>
      </c>
      <c r="G60" s="264">
        <v>160000000</v>
      </c>
      <c r="H60" s="98"/>
      <c r="I60" s="262"/>
      <c r="J60" s="98"/>
      <c r="K60" s="231"/>
      <c r="L60" s="98"/>
      <c r="M60" s="262"/>
      <c r="N60" s="331">
        <f t="shared" si="30"/>
        <v>160000000</v>
      </c>
      <c r="O60" s="260">
        <f t="shared" si="30"/>
        <v>160000000</v>
      </c>
    </row>
    <row r="61" spans="1:15" s="100" customFormat="1" ht="12.95" customHeight="1" x14ac:dyDescent="0.2">
      <c r="A61" s="97" t="s">
        <v>30</v>
      </c>
      <c r="B61" s="98"/>
      <c r="C61" s="262"/>
      <c r="D61" s="98"/>
      <c r="E61" s="262"/>
      <c r="F61" s="98">
        <v>34500000</v>
      </c>
      <c r="G61" s="264">
        <v>33500000</v>
      </c>
      <c r="H61" s="98"/>
      <c r="I61" s="262"/>
      <c r="J61" s="98"/>
      <c r="K61" s="231"/>
      <c r="L61" s="98"/>
      <c r="M61" s="262"/>
      <c r="N61" s="331">
        <f t="shared" si="30"/>
        <v>34500000</v>
      </c>
      <c r="O61" s="260">
        <f t="shared" si="30"/>
        <v>33500000</v>
      </c>
    </row>
    <row r="62" spans="1:15" s="100" customFormat="1" ht="12.75" customHeight="1" x14ac:dyDescent="0.2">
      <c r="A62" s="97" t="s">
        <v>225</v>
      </c>
      <c r="B62" s="98"/>
      <c r="C62" s="262"/>
      <c r="D62" s="98"/>
      <c r="E62" s="262"/>
      <c r="F62" s="98">
        <v>21000000</v>
      </c>
      <c r="G62" s="264">
        <v>21000000</v>
      </c>
      <c r="H62" s="98"/>
      <c r="I62" s="320"/>
      <c r="J62" s="98"/>
      <c r="K62" s="231"/>
      <c r="L62" s="98"/>
      <c r="M62" s="262"/>
      <c r="N62" s="331">
        <f t="shared" si="30"/>
        <v>21000000</v>
      </c>
      <c r="O62" s="260">
        <f t="shared" si="30"/>
        <v>21000000</v>
      </c>
    </row>
    <row r="63" spans="1:15" s="100" customFormat="1" ht="12.95" customHeight="1" x14ac:dyDescent="0.2">
      <c r="A63" s="97" t="s">
        <v>277</v>
      </c>
      <c r="B63" s="98"/>
      <c r="C63" s="262"/>
      <c r="D63" s="98"/>
      <c r="E63" s="262"/>
      <c r="F63" s="98">
        <v>11850000</v>
      </c>
      <c r="G63" s="264">
        <v>15200000</v>
      </c>
      <c r="H63" s="98"/>
      <c r="I63" s="262"/>
      <c r="J63" s="98"/>
      <c r="K63" s="231"/>
      <c r="L63" s="98"/>
      <c r="M63" s="262"/>
      <c r="N63" s="331">
        <f t="shared" si="30"/>
        <v>11850000</v>
      </c>
      <c r="O63" s="260">
        <f t="shared" si="30"/>
        <v>15200000</v>
      </c>
    </row>
    <row r="64" spans="1:15" s="100" customFormat="1" ht="12.95" customHeight="1" x14ac:dyDescent="0.2">
      <c r="A64" s="97" t="s">
        <v>190</v>
      </c>
      <c r="B64" s="98">
        <v>1800000</v>
      </c>
      <c r="C64" s="262">
        <v>1800000</v>
      </c>
      <c r="D64" s="98">
        <v>234000</v>
      </c>
      <c r="E64" s="262">
        <v>234000</v>
      </c>
      <c r="F64" s="98"/>
      <c r="G64" s="264"/>
      <c r="H64" s="98"/>
      <c r="I64" s="262"/>
      <c r="J64" s="98"/>
      <c r="K64" s="231"/>
      <c r="L64" s="98"/>
      <c r="M64" s="262"/>
      <c r="N64" s="331">
        <f>B64+D64+F64+H64+J64+L64</f>
        <v>2034000</v>
      </c>
      <c r="O64" s="260">
        <f>C64+E64+G64+I64+K64+M64</f>
        <v>2034000</v>
      </c>
    </row>
    <row r="65" spans="1:15" s="100" customFormat="1" ht="12.95" customHeight="1" x14ac:dyDescent="0.2">
      <c r="A65" s="97" t="s">
        <v>242</v>
      </c>
      <c r="B65" s="98"/>
      <c r="C65" s="262"/>
      <c r="D65" s="98"/>
      <c r="E65" s="262"/>
      <c r="F65" s="98">
        <v>2500000</v>
      </c>
      <c r="G65" s="264">
        <v>2500000</v>
      </c>
      <c r="H65" s="98"/>
      <c r="I65" s="262"/>
      <c r="J65" s="98"/>
      <c r="K65" s="231"/>
      <c r="L65" s="98"/>
      <c r="M65" s="262"/>
      <c r="N65" s="331">
        <f>B65+D65+F65+H65+J65+L65</f>
        <v>2500000</v>
      </c>
      <c r="O65" s="260">
        <f>C65+E65+G65+I65+K65+M65</f>
        <v>2500000</v>
      </c>
    </row>
    <row r="66" spans="1:15" s="100" customFormat="1" ht="12.95" customHeight="1" x14ac:dyDescent="0.2">
      <c r="A66" s="297" t="s">
        <v>164</v>
      </c>
      <c r="B66" s="298"/>
      <c r="C66" s="299"/>
      <c r="D66" s="298"/>
      <c r="E66" s="299"/>
      <c r="F66" s="298"/>
      <c r="G66" s="299"/>
      <c r="H66" s="298"/>
      <c r="I66" s="299"/>
      <c r="J66" s="298"/>
      <c r="K66" s="301"/>
      <c r="L66" s="298"/>
      <c r="M66" s="299"/>
      <c r="N66" s="332"/>
      <c r="O66" s="333"/>
    </row>
    <row r="67" spans="1:15" s="100" customFormat="1" ht="12.75" customHeight="1" x14ac:dyDescent="0.2">
      <c r="A67" s="97" t="s">
        <v>278</v>
      </c>
      <c r="B67" s="98"/>
      <c r="C67" s="262"/>
      <c r="D67" s="98"/>
      <c r="E67" s="262"/>
      <c r="F67" s="98">
        <v>5000000</v>
      </c>
      <c r="G67" s="264">
        <v>8000000</v>
      </c>
      <c r="H67" s="98"/>
      <c r="I67" s="262"/>
      <c r="J67" s="98"/>
      <c r="K67" s="231"/>
      <c r="L67" s="98"/>
      <c r="M67" s="262"/>
      <c r="N67" s="331">
        <f t="shared" ref="N67:N93" si="31">B67+D67+F67+H67+J67+L67</f>
        <v>5000000</v>
      </c>
      <c r="O67" s="260">
        <f t="shared" ref="O67:O93" si="32">C67+E67+G67+I67+K67+M67</f>
        <v>8000000</v>
      </c>
    </row>
    <row r="68" spans="1:15" s="100" customFormat="1" ht="26.1" customHeight="1" x14ac:dyDescent="0.2">
      <c r="A68" s="97" t="s">
        <v>177</v>
      </c>
      <c r="B68" s="98"/>
      <c r="C68" s="262"/>
      <c r="D68" s="98"/>
      <c r="E68" s="262"/>
      <c r="F68" s="98">
        <v>4877000</v>
      </c>
      <c r="G68" s="264">
        <v>4877000</v>
      </c>
      <c r="H68" s="98"/>
      <c r="I68" s="262"/>
      <c r="J68" s="98"/>
      <c r="K68" s="231"/>
      <c r="L68" s="98"/>
      <c r="M68" s="264"/>
      <c r="N68" s="331">
        <f t="shared" si="31"/>
        <v>4877000</v>
      </c>
      <c r="O68" s="260">
        <f t="shared" si="32"/>
        <v>4877000</v>
      </c>
    </row>
    <row r="69" spans="1:15" s="100" customFormat="1" ht="26.1" customHeight="1" x14ac:dyDescent="0.2">
      <c r="A69" s="97" t="s">
        <v>176</v>
      </c>
      <c r="B69" s="98"/>
      <c r="C69" s="262"/>
      <c r="D69" s="98"/>
      <c r="E69" s="262"/>
      <c r="F69" s="98">
        <v>305000</v>
      </c>
      <c r="G69" s="264">
        <v>305000</v>
      </c>
      <c r="H69" s="98"/>
      <c r="I69" s="262"/>
      <c r="J69" s="98"/>
      <c r="K69" s="231"/>
      <c r="L69" s="98"/>
      <c r="M69" s="264"/>
      <c r="N69" s="331">
        <f>B69+D69+F69+H69+J69+L69</f>
        <v>305000</v>
      </c>
      <c r="O69" s="260">
        <f>C69+E69+G69+I69+K69+M69</f>
        <v>305000</v>
      </c>
    </row>
    <row r="70" spans="1:15" s="100" customFormat="1" ht="12.95" customHeight="1" x14ac:dyDescent="0.2">
      <c r="A70" s="97" t="s">
        <v>166</v>
      </c>
      <c r="B70" s="98">
        <v>75000</v>
      </c>
      <c r="C70" s="264">
        <v>75000</v>
      </c>
      <c r="D70" s="98">
        <v>25000</v>
      </c>
      <c r="E70" s="264">
        <v>25000</v>
      </c>
      <c r="F70" s="98">
        <v>111424000</v>
      </c>
      <c r="G70" s="264">
        <v>111724000</v>
      </c>
      <c r="H70" s="98"/>
      <c r="I70" s="262"/>
      <c r="J70" s="98"/>
      <c r="K70" s="231"/>
      <c r="L70" s="98">
        <v>300000</v>
      </c>
      <c r="M70" s="262">
        <v>0</v>
      </c>
      <c r="N70" s="331">
        <f t="shared" si="31"/>
        <v>111824000</v>
      </c>
      <c r="O70" s="260">
        <f t="shared" si="32"/>
        <v>111824000</v>
      </c>
    </row>
    <row r="71" spans="1:15" s="100" customFormat="1" ht="12.95" customHeight="1" x14ac:dyDescent="0.2">
      <c r="A71" s="97" t="s">
        <v>13</v>
      </c>
      <c r="B71" s="98">
        <v>480000</v>
      </c>
      <c r="C71" s="264">
        <v>480000</v>
      </c>
      <c r="D71" s="98">
        <v>70000</v>
      </c>
      <c r="E71" s="264">
        <v>70000</v>
      </c>
      <c r="F71" s="98">
        <v>26350000</v>
      </c>
      <c r="G71" s="264">
        <v>30530000</v>
      </c>
      <c r="H71" s="98"/>
      <c r="I71" s="262"/>
      <c r="J71" s="98"/>
      <c r="K71" s="231"/>
      <c r="L71" s="98"/>
      <c r="M71" s="262"/>
      <c r="N71" s="331">
        <f t="shared" si="31"/>
        <v>26900000</v>
      </c>
      <c r="O71" s="260">
        <f t="shared" si="32"/>
        <v>31080000</v>
      </c>
    </row>
    <row r="72" spans="1:15" s="100" customFormat="1" ht="12.95" customHeight="1" x14ac:dyDescent="0.2">
      <c r="A72" s="97" t="s">
        <v>250</v>
      </c>
      <c r="B72" s="98">
        <v>13400000</v>
      </c>
      <c r="C72" s="264">
        <v>20350000</v>
      </c>
      <c r="D72" s="98">
        <v>5780000</v>
      </c>
      <c r="E72" s="264">
        <v>11600000</v>
      </c>
      <c r="F72" s="98">
        <v>90510000</v>
      </c>
      <c r="G72" s="264">
        <v>91850000</v>
      </c>
      <c r="H72" s="98"/>
      <c r="I72" s="262"/>
      <c r="J72" s="98"/>
      <c r="K72" s="262"/>
      <c r="L72" s="98"/>
      <c r="M72" s="264"/>
      <c r="N72" s="331">
        <f t="shared" si="31"/>
        <v>109690000</v>
      </c>
      <c r="O72" s="260">
        <f t="shared" si="32"/>
        <v>123800000</v>
      </c>
    </row>
    <row r="73" spans="1:15" s="100" customFormat="1" ht="12.95" customHeight="1" x14ac:dyDescent="0.2">
      <c r="A73" s="97" t="s">
        <v>443</v>
      </c>
      <c r="B73" s="98"/>
      <c r="C73" s="264"/>
      <c r="D73" s="98"/>
      <c r="E73" s="264"/>
      <c r="F73" s="98">
        <v>0</v>
      </c>
      <c r="G73" s="264">
        <v>2500000</v>
      </c>
      <c r="H73" s="98"/>
      <c r="I73" s="262"/>
      <c r="J73" s="98"/>
      <c r="K73" s="262"/>
      <c r="L73" s="98"/>
      <c r="M73" s="264"/>
      <c r="N73" s="331">
        <f t="shared" ref="N73" si="33">B73+D73+F73+H73+J73+L73</f>
        <v>0</v>
      </c>
      <c r="O73" s="260">
        <f t="shared" ref="O73" si="34">C73+E73+G73+I73+K73+M73</f>
        <v>2500000</v>
      </c>
    </row>
    <row r="74" spans="1:15" s="100" customFormat="1" ht="12.95" customHeight="1" x14ac:dyDescent="0.2">
      <c r="A74" s="97" t="s">
        <v>32</v>
      </c>
      <c r="B74" s="98">
        <v>1750000</v>
      </c>
      <c r="C74" s="264">
        <v>1750000</v>
      </c>
      <c r="D74" s="98">
        <v>750000</v>
      </c>
      <c r="E74" s="264">
        <v>750000</v>
      </c>
      <c r="F74" s="98">
        <v>500000</v>
      </c>
      <c r="G74" s="264">
        <v>500000</v>
      </c>
      <c r="H74" s="98"/>
      <c r="I74" s="262"/>
      <c r="J74" s="98"/>
      <c r="K74" s="262"/>
      <c r="L74" s="351"/>
      <c r="M74" s="342"/>
      <c r="N74" s="331">
        <f t="shared" si="31"/>
        <v>3000000</v>
      </c>
      <c r="O74" s="260">
        <f t="shared" si="32"/>
        <v>3000000</v>
      </c>
    </row>
    <row r="75" spans="1:15" s="100" customFormat="1" ht="12.95" customHeight="1" x14ac:dyDescent="0.2">
      <c r="A75" s="97" t="s">
        <v>33</v>
      </c>
      <c r="B75" s="98">
        <v>7000000</v>
      </c>
      <c r="C75" s="264">
        <v>5800000</v>
      </c>
      <c r="D75" s="98">
        <v>3000000</v>
      </c>
      <c r="E75" s="264">
        <v>2500000</v>
      </c>
      <c r="F75" s="98">
        <v>5050000</v>
      </c>
      <c r="G75" s="264">
        <v>4750000</v>
      </c>
      <c r="H75" s="98"/>
      <c r="I75" s="262"/>
      <c r="J75" s="98"/>
      <c r="K75" s="262"/>
      <c r="L75" s="98"/>
      <c r="M75" s="264"/>
      <c r="N75" s="331">
        <f t="shared" si="31"/>
        <v>15050000</v>
      </c>
      <c r="O75" s="260">
        <f t="shared" si="32"/>
        <v>13050000</v>
      </c>
    </row>
    <row r="76" spans="1:15" s="100" customFormat="1" ht="12.95" customHeight="1" x14ac:dyDescent="0.2">
      <c r="A76" s="97" t="s">
        <v>20</v>
      </c>
      <c r="B76" s="98">
        <v>1500000</v>
      </c>
      <c r="C76" s="264">
        <v>1500000</v>
      </c>
      <c r="D76" s="98">
        <v>650000</v>
      </c>
      <c r="E76" s="264">
        <v>650000</v>
      </c>
      <c r="F76" s="98">
        <v>850000</v>
      </c>
      <c r="G76" s="264">
        <v>850000</v>
      </c>
      <c r="H76" s="98"/>
      <c r="I76" s="262"/>
      <c r="J76" s="98"/>
      <c r="K76" s="262"/>
      <c r="L76" s="98"/>
      <c r="M76" s="264"/>
      <c r="N76" s="331">
        <f t="shared" si="31"/>
        <v>3000000</v>
      </c>
      <c r="O76" s="260">
        <f t="shared" si="32"/>
        <v>3000000</v>
      </c>
    </row>
    <row r="77" spans="1:15" s="100" customFormat="1" ht="12.95" customHeight="1" x14ac:dyDescent="0.2">
      <c r="A77" s="97" t="s">
        <v>120</v>
      </c>
      <c r="B77" s="98">
        <v>68400000</v>
      </c>
      <c r="C77" s="264">
        <v>111600000</v>
      </c>
      <c r="D77" s="98">
        <v>9052000</v>
      </c>
      <c r="E77" s="264">
        <v>14550000</v>
      </c>
      <c r="F77" s="98"/>
      <c r="G77" s="264"/>
      <c r="H77" s="98"/>
      <c r="I77" s="262"/>
      <c r="J77" s="98"/>
      <c r="K77" s="262"/>
      <c r="L77" s="98"/>
      <c r="M77" s="264"/>
      <c r="N77" s="331">
        <f t="shared" si="31"/>
        <v>77452000</v>
      </c>
      <c r="O77" s="260">
        <f t="shared" si="32"/>
        <v>126150000</v>
      </c>
    </row>
    <row r="78" spans="1:15" s="100" customFormat="1" ht="12.95" customHeight="1" x14ac:dyDescent="0.2">
      <c r="A78" s="97" t="s">
        <v>126</v>
      </c>
      <c r="B78" s="98"/>
      <c r="C78" s="264"/>
      <c r="D78" s="98"/>
      <c r="E78" s="264"/>
      <c r="F78" s="98">
        <v>10200000</v>
      </c>
      <c r="G78" s="264">
        <v>12900000</v>
      </c>
      <c r="H78" s="98"/>
      <c r="I78" s="262"/>
      <c r="J78" s="98"/>
      <c r="K78" s="231"/>
      <c r="L78" s="98"/>
      <c r="M78" s="264"/>
      <c r="N78" s="331">
        <f t="shared" si="31"/>
        <v>10200000</v>
      </c>
      <c r="O78" s="260">
        <f t="shared" si="32"/>
        <v>12900000</v>
      </c>
    </row>
    <row r="79" spans="1:15" s="100" customFormat="1" ht="12.95" customHeight="1" x14ac:dyDescent="0.2">
      <c r="A79" s="97" t="s">
        <v>334</v>
      </c>
      <c r="B79" s="98"/>
      <c r="C79" s="264"/>
      <c r="D79" s="98"/>
      <c r="E79" s="264"/>
      <c r="F79" s="98">
        <v>2300000</v>
      </c>
      <c r="G79" s="264">
        <v>2560000</v>
      </c>
      <c r="H79" s="98"/>
      <c r="I79" s="262"/>
      <c r="J79" s="98"/>
      <c r="K79" s="317"/>
      <c r="L79" s="98"/>
      <c r="M79" s="262"/>
      <c r="N79" s="331">
        <f t="shared" si="31"/>
        <v>2300000</v>
      </c>
      <c r="O79" s="260">
        <f t="shared" si="32"/>
        <v>2560000</v>
      </c>
    </row>
    <row r="80" spans="1:15" s="100" customFormat="1" ht="12.95" customHeight="1" x14ac:dyDescent="0.2">
      <c r="A80" s="97" t="s">
        <v>18</v>
      </c>
      <c r="B80" s="98"/>
      <c r="C80" s="264"/>
      <c r="D80" s="98"/>
      <c r="E80" s="264"/>
      <c r="F80" s="98">
        <v>30000000</v>
      </c>
      <c r="G80" s="264">
        <v>40000000</v>
      </c>
      <c r="H80" s="98"/>
      <c r="I80" s="262"/>
      <c r="J80" s="98"/>
      <c r="K80" s="231"/>
      <c r="L80" s="98"/>
      <c r="M80" s="264"/>
      <c r="N80" s="331">
        <f t="shared" si="31"/>
        <v>30000000</v>
      </c>
      <c r="O80" s="260">
        <f t="shared" si="32"/>
        <v>40000000</v>
      </c>
    </row>
    <row r="81" spans="1:15" s="100" customFormat="1" ht="12.95" customHeight="1" x14ac:dyDescent="0.2">
      <c r="A81" s="97" t="s">
        <v>39</v>
      </c>
      <c r="B81" s="98"/>
      <c r="C81" s="264"/>
      <c r="D81" s="98"/>
      <c r="E81" s="264"/>
      <c r="F81" s="98">
        <v>2750000</v>
      </c>
      <c r="G81" s="264">
        <v>3400000</v>
      </c>
      <c r="H81" s="98"/>
      <c r="I81" s="262"/>
      <c r="J81" s="98"/>
      <c r="K81" s="317"/>
      <c r="L81" s="98"/>
      <c r="M81" s="262"/>
      <c r="N81" s="331">
        <f t="shared" si="31"/>
        <v>2750000</v>
      </c>
      <c r="O81" s="260">
        <f t="shared" si="32"/>
        <v>3400000</v>
      </c>
    </row>
    <row r="82" spans="1:15" s="100" customFormat="1" ht="12.95" customHeight="1" x14ac:dyDescent="0.2">
      <c r="A82" s="97" t="s">
        <v>19</v>
      </c>
      <c r="B82" s="98"/>
      <c r="C82" s="264"/>
      <c r="D82" s="98"/>
      <c r="E82" s="264"/>
      <c r="F82" s="98">
        <v>176099299</v>
      </c>
      <c r="G82" s="264">
        <v>210662748</v>
      </c>
      <c r="H82" s="98"/>
      <c r="I82" s="262"/>
      <c r="J82" s="98"/>
      <c r="K82" s="231"/>
      <c r="L82" s="98"/>
      <c r="M82" s="264"/>
      <c r="N82" s="331">
        <f t="shared" si="31"/>
        <v>176099299</v>
      </c>
      <c r="O82" s="260">
        <f t="shared" si="32"/>
        <v>210662748</v>
      </c>
    </row>
    <row r="83" spans="1:15" s="100" customFormat="1" ht="12.95" customHeight="1" x14ac:dyDescent="0.2">
      <c r="A83" s="97" t="s">
        <v>29</v>
      </c>
      <c r="B83" s="98"/>
      <c r="C83" s="264"/>
      <c r="D83" s="98"/>
      <c r="E83" s="264"/>
      <c r="F83" s="98">
        <v>48000000</v>
      </c>
      <c r="G83" s="264">
        <v>50000000</v>
      </c>
      <c r="H83" s="98"/>
      <c r="I83" s="262"/>
      <c r="J83" s="98"/>
      <c r="K83" s="231"/>
      <c r="L83" s="98"/>
      <c r="M83" s="262"/>
      <c r="N83" s="331">
        <f t="shared" si="31"/>
        <v>48000000</v>
      </c>
      <c r="O83" s="260">
        <f t="shared" si="32"/>
        <v>50000000</v>
      </c>
    </row>
    <row r="84" spans="1:15" s="100" customFormat="1" ht="12.95" customHeight="1" x14ac:dyDescent="0.2">
      <c r="A84" s="97" t="s">
        <v>118</v>
      </c>
      <c r="B84" s="98"/>
      <c r="C84" s="264"/>
      <c r="D84" s="98"/>
      <c r="E84" s="264"/>
      <c r="F84" s="98">
        <v>7700000</v>
      </c>
      <c r="G84" s="264">
        <v>7700000</v>
      </c>
      <c r="H84" s="98"/>
      <c r="I84" s="262"/>
      <c r="J84" s="98"/>
      <c r="K84" s="231"/>
      <c r="L84" s="98"/>
      <c r="M84" s="422"/>
      <c r="N84" s="331">
        <f t="shared" si="31"/>
        <v>7700000</v>
      </c>
      <c r="O84" s="260">
        <f t="shared" si="32"/>
        <v>7700000</v>
      </c>
    </row>
    <row r="85" spans="1:15" s="100" customFormat="1" ht="12.75" customHeight="1" x14ac:dyDescent="0.2">
      <c r="A85" s="97" t="s">
        <v>271</v>
      </c>
      <c r="B85" s="98">
        <v>8600000</v>
      </c>
      <c r="C85" s="264">
        <v>8600000</v>
      </c>
      <c r="D85" s="98">
        <v>1020000</v>
      </c>
      <c r="E85" s="264">
        <v>1020000</v>
      </c>
      <c r="F85" s="98">
        <v>0</v>
      </c>
      <c r="G85" s="264">
        <v>22860000</v>
      </c>
      <c r="H85" s="98"/>
      <c r="I85" s="262"/>
      <c r="J85" s="98"/>
      <c r="K85" s="317"/>
      <c r="L85" s="98"/>
      <c r="M85" s="262"/>
      <c r="N85" s="331">
        <f t="shared" si="31"/>
        <v>9620000</v>
      </c>
      <c r="O85" s="260">
        <f t="shared" si="32"/>
        <v>32480000</v>
      </c>
    </row>
    <row r="86" spans="1:15" s="100" customFormat="1" ht="12.75" customHeight="1" x14ac:dyDescent="0.2">
      <c r="A86" s="97" t="s">
        <v>279</v>
      </c>
      <c r="B86" s="98">
        <v>2200000</v>
      </c>
      <c r="C86" s="264">
        <v>6200000</v>
      </c>
      <c r="D86" s="98">
        <v>300000</v>
      </c>
      <c r="E86" s="264">
        <v>800000</v>
      </c>
      <c r="F86" s="98"/>
      <c r="G86" s="264"/>
      <c r="H86" s="98"/>
      <c r="I86" s="262"/>
      <c r="J86" s="365"/>
      <c r="K86" s="350"/>
      <c r="L86" s="353"/>
      <c r="M86" s="262"/>
      <c r="N86" s="331">
        <f>B86+D86+F86+H86+J86+L86</f>
        <v>2500000</v>
      </c>
      <c r="O86" s="260">
        <f>C86+E86+G86+I86+K86+M86</f>
        <v>7000000</v>
      </c>
    </row>
    <row r="87" spans="1:15" s="100" customFormat="1" ht="12.95" customHeight="1" x14ac:dyDescent="0.2">
      <c r="A87" s="97" t="s">
        <v>167</v>
      </c>
      <c r="B87" s="98"/>
      <c r="C87" s="264"/>
      <c r="D87" s="98"/>
      <c r="E87" s="264"/>
      <c r="F87" s="98">
        <v>59841000</v>
      </c>
      <c r="G87" s="264">
        <v>70000000</v>
      </c>
      <c r="H87" s="98"/>
      <c r="I87" s="262"/>
      <c r="J87" s="98"/>
      <c r="K87" s="231"/>
      <c r="L87" s="98"/>
      <c r="M87" s="262"/>
      <c r="N87" s="331">
        <f t="shared" si="31"/>
        <v>59841000</v>
      </c>
      <c r="O87" s="260">
        <f t="shared" si="32"/>
        <v>70000000</v>
      </c>
    </row>
    <row r="88" spans="1:15" s="100" customFormat="1" ht="12.95" customHeight="1" x14ac:dyDescent="0.2">
      <c r="A88" s="97" t="s">
        <v>284</v>
      </c>
      <c r="B88" s="98"/>
      <c r="C88" s="264"/>
      <c r="D88" s="98"/>
      <c r="E88" s="264"/>
      <c r="F88" s="98">
        <v>13845000</v>
      </c>
      <c r="G88" s="264">
        <v>13800000</v>
      </c>
      <c r="H88" s="98"/>
      <c r="I88" s="262"/>
      <c r="J88" s="98"/>
      <c r="K88" s="231"/>
      <c r="L88" s="98"/>
      <c r="M88" s="262"/>
      <c r="N88" s="331">
        <f t="shared" si="31"/>
        <v>13845000</v>
      </c>
      <c r="O88" s="260">
        <f t="shared" si="32"/>
        <v>13800000</v>
      </c>
    </row>
    <row r="89" spans="1:15" s="100" customFormat="1" ht="12.95" customHeight="1" x14ac:dyDescent="0.2">
      <c r="A89" s="97" t="s">
        <v>362</v>
      </c>
      <c r="B89" s="98"/>
      <c r="C89" s="264"/>
      <c r="D89" s="98"/>
      <c r="E89" s="264"/>
      <c r="F89" s="98">
        <v>9274000</v>
      </c>
      <c r="G89" s="264">
        <v>7900000</v>
      </c>
      <c r="H89" s="98"/>
      <c r="I89" s="262"/>
      <c r="J89" s="98"/>
      <c r="K89" s="317"/>
      <c r="L89" s="98"/>
      <c r="M89" s="262"/>
      <c r="N89" s="331">
        <f t="shared" si="31"/>
        <v>9274000</v>
      </c>
      <c r="O89" s="260">
        <f t="shared" si="32"/>
        <v>7900000</v>
      </c>
    </row>
    <row r="90" spans="1:15" s="100" customFormat="1" ht="26.1" customHeight="1" x14ac:dyDescent="0.2">
      <c r="A90" s="97" t="s">
        <v>165</v>
      </c>
      <c r="B90" s="98"/>
      <c r="C90" s="264"/>
      <c r="D90" s="98"/>
      <c r="E90" s="264"/>
      <c r="F90" s="98">
        <v>4000000</v>
      </c>
      <c r="G90" s="264">
        <v>4000000</v>
      </c>
      <c r="H90" s="98"/>
      <c r="I90" s="262"/>
      <c r="J90" s="98"/>
      <c r="K90" s="231"/>
      <c r="L90" s="98"/>
      <c r="M90" s="264"/>
      <c r="N90" s="331">
        <f t="shared" si="31"/>
        <v>4000000</v>
      </c>
      <c r="O90" s="260">
        <f t="shared" si="32"/>
        <v>4000000</v>
      </c>
    </row>
    <row r="91" spans="1:15" s="100" customFormat="1" ht="12.95" customHeight="1" x14ac:dyDescent="0.2">
      <c r="A91" s="97" t="s">
        <v>193</v>
      </c>
      <c r="B91" s="98"/>
      <c r="C91" s="264"/>
      <c r="D91" s="98"/>
      <c r="E91" s="264"/>
      <c r="F91" s="98">
        <v>1000000</v>
      </c>
      <c r="G91" s="264">
        <v>1000000</v>
      </c>
      <c r="H91" s="98"/>
      <c r="I91" s="262"/>
      <c r="J91" s="98"/>
      <c r="K91" s="317"/>
      <c r="L91" s="98"/>
      <c r="M91" s="262"/>
      <c r="N91" s="331">
        <f t="shared" si="31"/>
        <v>1000000</v>
      </c>
      <c r="O91" s="260">
        <f t="shared" si="32"/>
        <v>1000000</v>
      </c>
    </row>
    <row r="92" spans="1:15" s="100" customFormat="1" ht="25.5" x14ac:dyDescent="0.2">
      <c r="A92" s="97" t="s">
        <v>273</v>
      </c>
      <c r="B92" s="98"/>
      <c r="C92" s="264"/>
      <c r="D92" s="98"/>
      <c r="E92" s="264"/>
      <c r="F92" s="98">
        <v>3500000</v>
      </c>
      <c r="G92" s="264">
        <v>6100000</v>
      </c>
      <c r="H92" s="98"/>
      <c r="I92" s="262"/>
      <c r="J92" s="98"/>
      <c r="K92" s="317"/>
      <c r="L92" s="98"/>
      <c r="M92" s="264"/>
      <c r="N92" s="331">
        <f t="shared" si="31"/>
        <v>3500000</v>
      </c>
      <c r="O92" s="260">
        <f t="shared" si="32"/>
        <v>6100000</v>
      </c>
    </row>
    <row r="93" spans="1:15" s="100" customFormat="1" ht="12.75" x14ac:dyDescent="0.2">
      <c r="A93" s="97" t="s">
        <v>285</v>
      </c>
      <c r="B93" s="98"/>
      <c r="C93" s="264"/>
      <c r="D93" s="98"/>
      <c r="E93" s="264"/>
      <c r="F93" s="98">
        <v>1000000</v>
      </c>
      <c r="G93" s="264">
        <v>1000000</v>
      </c>
      <c r="H93" s="98"/>
      <c r="I93" s="262"/>
      <c r="J93" s="98"/>
      <c r="K93" s="317"/>
      <c r="L93" s="98"/>
      <c r="M93" s="264"/>
      <c r="N93" s="331">
        <f t="shared" si="31"/>
        <v>1000000</v>
      </c>
      <c r="O93" s="260">
        <f t="shared" si="32"/>
        <v>1000000</v>
      </c>
    </row>
    <row r="94" spans="1:15" s="100" customFormat="1" ht="12.95" customHeight="1" x14ac:dyDescent="0.2">
      <c r="A94" s="97" t="s">
        <v>452</v>
      </c>
      <c r="B94" s="98"/>
      <c r="C94" s="264"/>
      <c r="D94" s="98"/>
      <c r="E94" s="264"/>
      <c r="F94" s="98">
        <v>6000000</v>
      </c>
      <c r="G94" s="264">
        <v>9000000</v>
      </c>
      <c r="H94" s="98"/>
      <c r="I94" s="262"/>
      <c r="J94" s="98"/>
      <c r="K94" s="317"/>
      <c r="L94" s="98"/>
      <c r="M94" s="262"/>
      <c r="N94" s="331">
        <f t="shared" ref="N94:N95" si="35">B94+D94+F94+H94+J94+L94</f>
        <v>6000000</v>
      </c>
      <c r="O94" s="260">
        <f t="shared" ref="O94:O95" si="36">C94+E94+G94+I94+K94+M94</f>
        <v>9000000</v>
      </c>
    </row>
    <row r="95" spans="1:15" s="100" customFormat="1" ht="12.95" customHeight="1" x14ac:dyDescent="0.2">
      <c r="A95" s="97" t="s">
        <v>173</v>
      </c>
      <c r="B95" s="98"/>
      <c r="C95" s="264"/>
      <c r="D95" s="98"/>
      <c r="E95" s="264"/>
      <c r="F95" s="98"/>
      <c r="G95" s="264"/>
      <c r="H95" s="98"/>
      <c r="I95" s="262"/>
      <c r="J95" s="98">
        <v>7784527</v>
      </c>
      <c r="K95" s="317">
        <v>6373061</v>
      </c>
      <c r="L95" s="98"/>
      <c r="M95" s="262"/>
      <c r="N95" s="331">
        <f t="shared" si="35"/>
        <v>7784527</v>
      </c>
      <c r="O95" s="260">
        <f t="shared" si="36"/>
        <v>6373061</v>
      </c>
    </row>
    <row r="96" spans="1:15" s="100" customFormat="1" ht="26.1" customHeight="1" x14ac:dyDescent="0.2">
      <c r="A96" s="97" t="s">
        <v>192</v>
      </c>
      <c r="B96" s="98"/>
      <c r="C96" s="264"/>
      <c r="D96" s="98"/>
      <c r="E96" s="264"/>
      <c r="F96" s="98">
        <v>13886471</v>
      </c>
      <c r="G96" s="264">
        <v>21381637</v>
      </c>
      <c r="H96" s="98"/>
      <c r="I96" s="295"/>
      <c r="J96" s="98"/>
      <c r="K96" s="317"/>
      <c r="L96" s="98"/>
      <c r="M96" s="264"/>
      <c r="N96" s="331">
        <f t="shared" ref="N96:O98" si="37">B96+D96+F96+H96+J96+L96</f>
        <v>13886471</v>
      </c>
      <c r="O96" s="260">
        <f t="shared" si="37"/>
        <v>21381637</v>
      </c>
    </row>
    <row r="97" spans="1:15" s="100" customFormat="1" ht="26.1" customHeight="1" x14ac:dyDescent="0.2">
      <c r="A97" s="97" t="s">
        <v>274</v>
      </c>
      <c r="B97" s="98"/>
      <c r="C97" s="264"/>
      <c r="D97" s="98"/>
      <c r="E97" s="264"/>
      <c r="F97" s="98">
        <v>700000</v>
      </c>
      <c r="G97" s="264">
        <v>0</v>
      </c>
      <c r="H97" s="98"/>
      <c r="I97" s="295"/>
      <c r="J97" s="98"/>
      <c r="K97" s="317"/>
      <c r="L97" s="98"/>
      <c r="M97" s="264"/>
      <c r="N97" s="331">
        <f t="shared" ref="N97" si="38">B97+D97+F97+H97+J97+L97</f>
        <v>700000</v>
      </c>
      <c r="O97" s="260">
        <f t="shared" ref="O97" si="39">C97+E97+G97+I97+K97+M97</f>
        <v>0</v>
      </c>
    </row>
    <row r="98" spans="1:15" s="100" customFormat="1" ht="12.95" customHeight="1" x14ac:dyDescent="0.2">
      <c r="A98" s="97" t="s">
        <v>168</v>
      </c>
      <c r="B98" s="98"/>
      <c r="C98" s="264"/>
      <c r="D98" s="98"/>
      <c r="E98" s="264"/>
      <c r="F98" s="98">
        <v>2200000</v>
      </c>
      <c r="G98" s="264">
        <v>2400000</v>
      </c>
      <c r="H98" s="98"/>
      <c r="I98" s="262"/>
      <c r="J98" s="98"/>
      <c r="K98" s="317"/>
      <c r="L98" s="98"/>
      <c r="M98" s="262"/>
      <c r="N98" s="331">
        <f t="shared" si="37"/>
        <v>2200000</v>
      </c>
      <c r="O98" s="260">
        <f t="shared" si="37"/>
        <v>2400000</v>
      </c>
    </row>
    <row r="99" spans="1:15" s="100" customFormat="1" ht="12.75" customHeight="1" x14ac:dyDescent="0.2">
      <c r="A99" s="97" t="s">
        <v>513</v>
      </c>
      <c r="B99" s="98"/>
      <c r="C99" s="264"/>
      <c r="D99" s="98"/>
      <c r="E99" s="264"/>
      <c r="F99" s="98">
        <v>250000</v>
      </c>
      <c r="G99" s="264">
        <v>237521</v>
      </c>
      <c r="H99" s="98"/>
      <c r="I99" s="262"/>
      <c r="J99" s="98">
        <v>1775620</v>
      </c>
      <c r="K99" s="317">
        <v>4771430</v>
      </c>
      <c r="L99" s="98"/>
      <c r="M99" s="264"/>
      <c r="N99" s="331">
        <f t="shared" ref="N99:O101" si="40">B99+D99+F99+H99+J99+L99</f>
        <v>2025620</v>
      </c>
      <c r="O99" s="260">
        <f t="shared" si="40"/>
        <v>5008951</v>
      </c>
    </row>
    <row r="100" spans="1:15" s="100" customFormat="1" ht="26.1" customHeight="1" x14ac:dyDescent="0.2">
      <c r="A100" s="97" t="s">
        <v>472</v>
      </c>
      <c r="B100" s="98"/>
      <c r="C100" s="264"/>
      <c r="D100" s="98"/>
      <c r="E100" s="264"/>
      <c r="F100" s="503"/>
      <c r="G100" s="489"/>
      <c r="H100" s="98"/>
      <c r="I100" s="262"/>
      <c r="J100" s="98"/>
      <c r="K100" s="264"/>
      <c r="L100" s="98">
        <v>10000</v>
      </c>
      <c r="M100" s="264">
        <v>71900</v>
      </c>
      <c r="N100" s="331">
        <f t="shared" si="40"/>
        <v>10000</v>
      </c>
      <c r="O100" s="260">
        <f t="shared" si="40"/>
        <v>71900</v>
      </c>
    </row>
    <row r="101" spans="1:15" s="100" customFormat="1" ht="26.1" customHeight="1" x14ac:dyDescent="0.2">
      <c r="A101" s="97" t="s">
        <v>478</v>
      </c>
      <c r="B101" s="98"/>
      <c r="C101" s="264"/>
      <c r="D101" s="98"/>
      <c r="E101" s="264"/>
      <c r="F101" s="490"/>
      <c r="G101" s="489"/>
      <c r="H101" s="98"/>
      <c r="I101" s="262"/>
      <c r="J101" s="365">
        <v>0</v>
      </c>
      <c r="K101" s="350">
        <v>12760377</v>
      </c>
      <c r="L101" s="353"/>
      <c r="M101" s="264"/>
      <c r="N101" s="331">
        <f t="shared" si="40"/>
        <v>0</v>
      </c>
      <c r="O101" s="260">
        <f t="shared" si="40"/>
        <v>12760377</v>
      </c>
    </row>
    <row r="102" spans="1:15" s="100" customFormat="1" ht="12.75" customHeight="1" x14ac:dyDescent="0.2">
      <c r="A102" s="97" t="s">
        <v>241</v>
      </c>
      <c r="B102" s="98"/>
      <c r="C102" s="264"/>
      <c r="D102" s="98"/>
      <c r="E102" s="264"/>
      <c r="F102" s="98"/>
      <c r="G102" s="264"/>
      <c r="H102" s="98"/>
      <c r="I102" s="262"/>
      <c r="J102" s="365">
        <v>734367648</v>
      </c>
      <c r="K102" s="350">
        <v>873024505</v>
      </c>
      <c r="L102" s="353"/>
      <c r="M102" s="262"/>
      <c r="N102" s="331">
        <f t="shared" ref="N102:N103" si="41">B102+D102+F102+H102+J102+L102</f>
        <v>734367648</v>
      </c>
      <c r="O102" s="260">
        <f t="shared" ref="O102:O103" si="42">C102+E102+G102+I102+K102+M102</f>
        <v>873024505</v>
      </c>
    </row>
    <row r="103" spans="1:15" s="100" customFormat="1" ht="12.75" customHeight="1" x14ac:dyDescent="0.2">
      <c r="A103" s="97" t="s">
        <v>236</v>
      </c>
      <c r="B103" s="98">
        <v>1000000</v>
      </c>
      <c r="C103" s="264">
        <v>2000000</v>
      </c>
      <c r="D103" s="98">
        <v>130000</v>
      </c>
      <c r="E103" s="264">
        <v>260000</v>
      </c>
      <c r="F103" s="98"/>
      <c r="G103" s="264"/>
      <c r="H103" s="98"/>
      <c r="I103" s="262"/>
      <c r="J103" s="365"/>
      <c r="K103" s="350"/>
      <c r="L103" s="353"/>
      <c r="M103" s="262"/>
      <c r="N103" s="331">
        <f t="shared" si="41"/>
        <v>1130000</v>
      </c>
      <c r="O103" s="260">
        <f t="shared" si="42"/>
        <v>2260000</v>
      </c>
    </row>
    <row r="104" spans="1:15" s="100" customFormat="1" ht="12.95" customHeight="1" x14ac:dyDescent="0.2">
      <c r="A104" s="97" t="s">
        <v>244</v>
      </c>
      <c r="B104" s="98">
        <v>1300000</v>
      </c>
      <c r="C104" s="264">
        <v>1800000</v>
      </c>
      <c r="D104" s="98">
        <v>200000</v>
      </c>
      <c r="E104" s="264">
        <v>200000</v>
      </c>
      <c r="F104" s="98">
        <v>3000000</v>
      </c>
      <c r="G104" s="264">
        <v>4000000</v>
      </c>
      <c r="H104" s="98"/>
      <c r="I104" s="262"/>
      <c r="J104" s="98"/>
      <c r="K104" s="264"/>
      <c r="L104" s="98"/>
      <c r="M104" s="264"/>
      <c r="N104" s="331">
        <f t="shared" ref="N104:N116" si="43">B104+D104+F104+H104+J104+L104</f>
        <v>4500000</v>
      </c>
      <c r="O104" s="260">
        <f t="shared" ref="O104:O111" si="44">C104+E104+G104+I104+K104+M104</f>
        <v>6000000</v>
      </c>
    </row>
    <row r="105" spans="1:15" s="100" customFormat="1" ht="12.95" customHeight="1" x14ac:dyDescent="0.2">
      <c r="A105" s="97" t="s">
        <v>198</v>
      </c>
      <c r="B105" s="98"/>
      <c r="C105" s="264"/>
      <c r="D105" s="98"/>
      <c r="E105" s="264"/>
      <c r="F105" s="98">
        <v>4600000</v>
      </c>
      <c r="G105" s="264">
        <v>4900000</v>
      </c>
      <c r="H105" s="98"/>
      <c r="I105" s="262"/>
      <c r="J105" s="98"/>
      <c r="K105" s="264"/>
      <c r="L105" s="98"/>
      <c r="M105" s="264"/>
      <c r="N105" s="331">
        <f t="shared" si="43"/>
        <v>4600000</v>
      </c>
      <c r="O105" s="260">
        <f t="shared" si="44"/>
        <v>4900000</v>
      </c>
    </row>
    <row r="106" spans="1:15" s="100" customFormat="1" ht="27" customHeight="1" x14ac:dyDescent="0.2">
      <c r="A106" s="97" t="s">
        <v>367</v>
      </c>
      <c r="B106" s="98"/>
      <c r="C106" s="264"/>
      <c r="D106" s="98"/>
      <c r="E106" s="264"/>
      <c r="F106" s="98">
        <v>2575000</v>
      </c>
      <c r="G106" s="264">
        <v>1000000</v>
      </c>
      <c r="H106" s="98"/>
      <c r="I106" s="262"/>
      <c r="J106" s="98"/>
      <c r="K106" s="264"/>
      <c r="L106" s="353"/>
      <c r="M106" s="262"/>
      <c r="N106" s="331">
        <f t="shared" si="43"/>
        <v>2575000</v>
      </c>
      <c r="O106" s="260">
        <f t="shared" si="44"/>
        <v>1000000</v>
      </c>
    </row>
    <row r="107" spans="1:15" s="100" customFormat="1" ht="12.95" customHeight="1" x14ac:dyDescent="0.2">
      <c r="A107" s="97" t="s">
        <v>251</v>
      </c>
      <c r="B107" s="98"/>
      <c r="C107" s="264"/>
      <c r="D107" s="98"/>
      <c r="E107" s="264"/>
      <c r="F107" s="98">
        <v>5000000</v>
      </c>
      <c r="G107" s="264">
        <v>5000000</v>
      </c>
      <c r="H107" s="98"/>
      <c r="I107" s="262"/>
      <c r="J107" s="365"/>
      <c r="K107" s="350"/>
      <c r="L107" s="353"/>
      <c r="M107" s="262"/>
      <c r="N107" s="331">
        <f t="shared" si="43"/>
        <v>5000000</v>
      </c>
      <c r="O107" s="260">
        <f t="shared" si="44"/>
        <v>5000000</v>
      </c>
    </row>
    <row r="108" spans="1:15" s="100" customFormat="1" ht="12.75" customHeight="1" x14ac:dyDescent="0.2">
      <c r="A108" s="97" t="s">
        <v>477</v>
      </c>
      <c r="B108" s="98"/>
      <c r="C108" s="264"/>
      <c r="D108" s="98"/>
      <c r="E108" s="264"/>
      <c r="F108" s="98"/>
      <c r="G108" s="264"/>
      <c r="H108" s="98"/>
      <c r="I108" s="262"/>
      <c r="J108" s="98"/>
      <c r="K108" s="320"/>
      <c r="L108" s="353">
        <v>245000000</v>
      </c>
      <c r="M108" s="262">
        <v>150000000</v>
      </c>
      <c r="N108" s="331">
        <f t="shared" si="43"/>
        <v>245000000</v>
      </c>
      <c r="O108" s="260">
        <f t="shared" si="44"/>
        <v>150000000</v>
      </c>
    </row>
    <row r="109" spans="1:15" s="100" customFormat="1" ht="26.25" customHeight="1" x14ac:dyDescent="0.2">
      <c r="A109" s="97" t="s">
        <v>232</v>
      </c>
      <c r="B109" s="98"/>
      <c r="C109" s="264"/>
      <c r="D109" s="98"/>
      <c r="E109" s="264"/>
      <c r="F109" s="98"/>
      <c r="G109" s="264"/>
      <c r="H109" s="98"/>
      <c r="I109" s="262"/>
      <c r="J109" s="98"/>
      <c r="K109" s="264"/>
      <c r="L109" s="98">
        <v>4500000</v>
      </c>
      <c r="M109" s="264">
        <v>6000000</v>
      </c>
      <c r="N109" s="331">
        <f t="shared" ref="N109" si="45">B109+D109+F109+H109+J109+L109</f>
        <v>4500000</v>
      </c>
      <c r="O109" s="260">
        <f t="shared" ref="O109" si="46">C109+E109+G109+I109+K109+M109</f>
        <v>6000000</v>
      </c>
    </row>
    <row r="110" spans="1:15" s="100" customFormat="1" ht="25.5" customHeight="1" x14ac:dyDescent="0.2">
      <c r="A110" s="97" t="s">
        <v>530</v>
      </c>
      <c r="B110" s="98"/>
      <c r="C110" s="264"/>
      <c r="D110" s="98"/>
      <c r="E110" s="264"/>
      <c r="F110" s="98">
        <v>0</v>
      </c>
      <c r="G110" s="264">
        <v>32650000</v>
      </c>
      <c r="H110" s="98"/>
      <c r="I110" s="262"/>
      <c r="J110" s="98"/>
      <c r="K110" s="350"/>
      <c r="L110" s="353"/>
      <c r="M110" s="264"/>
      <c r="N110" s="331">
        <f t="shared" ref="N110" si="47">B110+D110+F110+H110+J110+L110</f>
        <v>0</v>
      </c>
      <c r="O110" s="260">
        <f t="shared" ref="O110" si="48">C110+E110+G110+I110+K110+M110</f>
        <v>32650000</v>
      </c>
    </row>
    <row r="111" spans="1:15" s="100" customFormat="1" ht="12.75" customHeight="1" x14ac:dyDescent="0.2">
      <c r="A111" s="97" t="s">
        <v>331</v>
      </c>
      <c r="B111" s="98"/>
      <c r="C111" s="264"/>
      <c r="D111" s="98"/>
      <c r="E111" s="264"/>
      <c r="F111" s="98">
        <v>20000000</v>
      </c>
      <c r="G111" s="264">
        <v>3550000</v>
      </c>
      <c r="H111" s="98"/>
      <c r="I111" s="262"/>
      <c r="J111" s="98"/>
      <c r="K111" s="320"/>
      <c r="L111" s="353"/>
      <c r="M111" s="262"/>
      <c r="N111" s="331">
        <f t="shared" si="43"/>
        <v>20000000</v>
      </c>
      <c r="O111" s="260">
        <f t="shared" si="44"/>
        <v>3550000</v>
      </c>
    </row>
    <row r="112" spans="1:15" s="100" customFormat="1" ht="12.75" customHeight="1" x14ac:dyDescent="0.2">
      <c r="A112" s="97" t="s">
        <v>289</v>
      </c>
      <c r="B112" s="98">
        <v>2800000</v>
      </c>
      <c r="C112" s="264">
        <v>3800000</v>
      </c>
      <c r="D112" s="98">
        <v>525000</v>
      </c>
      <c r="E112" s="264">
        <v>1200000</v>
      </c>
      <c r="F112" s="98">
        <v>675000</v>
      </c>
      <c r="G112" s="264">
        <v>500000</v>
      </c>
      <c r="H112" s="98"/>
      <c r="I112" s="262"/>
      <c r="J112" s="98"/>
      <c r="K112" s="320"/>
      <c r="L112" s="353"/>
      <c r="M112" s="262"/>
      <c r="N112" s="331">
        <f t="shared" si="43"/>
        <v>4000000</v>
      </c>
      <c r="O112" s="260">
        <f t="shared" ref="O112:O120" si="49">C112+E112+G112+I112+K112+M112</f>
        <v>5500000</v>
      </c>
    </row>
    <row r="113" spans="1:15" s="100" customFormat="1" ht="12.75" customHeight="1" x14ac:dyDescent="0.2">
      <c r="A113" s="97" t="s">
        <v>290</v>
      </c>
      <c r="B113" s="98">
        <v>900000</v>
      </c>
      <c r="C113" s="264">
        <v>1000000</v>
      </c>
      <c r="D113" s="98">
        <v>360000</v>
      </c>
      <c r="E113" s="264">
        <v>400000</v>
      </c>
      <c r="F113" s="98">
        <v>240000</v>
      </c>
      <c r="G113" s="264">
        <v>100000</v>
      </c>
      <c r="H113" s="98"/>
      <c r="I113" s="262"/>
      <c r="J113" s="98"/>
      <c r="K113" s="320"/>
      <c r="L113" s="353"/>
      <c r="M113" s="262"/>
      <c r="N113" s="331">
        <f t="shared" si="43"/>
        <v>1500000</v>
      </c>
      <c r="O113" s="260">
        <f t="shared" si="49"/>
        <v>1500000</v>
      </c>
    </row>
    <row r="114" spans="1:15" s="100" customFormat="1" ht="12.75" customHeight="1" x14ac:dyDescent="0.2">
      <c r="A114" s="97" t="s">
        <v>291</v>
      </c>
      <c r="B114" s="98">
        <v>1800000</v>
      </c>
      <c r="C114" s="264">
        <v>0</v>
      </c>
      <c r="D114" s="98">
        <v>740000</v>
      </c>
      <c r="E114" s="264">
        <v>0</v>
      </c>
      <c r="F114" s="98">
        <v>460000</v>
      </c>
      <c r="G114" s="264">
        <v>0</v>
      </c>
      <c r="H114" s="98"/>
      <c r="I114" s="262"/>
      <c r="J114" s="98"/>
      <c r="K114" s="320"/>
      <c r="L114" s="353"/>
      <c r="M114" s="262"/>
      <c r="N114" s="331">
        <f t="shared" si="43"/>
        <v>3000000</v>
      </c>
      <c r="O114" s="260">
        <f t="shared" si="49"/>
        <v>0</v>
      </c>
    </row>
    <row r="115" spans="1:15" s="100" customFormat="1" ht="12.75" customHeight="1" x14ac:dyDescent="0.2">
      <c r="A115" s="97" t="s">
        <v>444</v>
      </c>
      <c r="B115" s="98">
        <v>0</v>
      </c>
      <c r="C115" s="264">
        <v>280000</v>
      </c>
      <c r="D115" s="98">
        <v>0</v>
      </c>
      <c r="E115" s="264">
        <v>100000</v>
      </c>
      <c r="F115" s="365">
        <v>0</v>
      </c>
      <c r="G115" s="264">
        <v>70000</v>
      </c>
      <c r="H115" s="98"/>
      <c r="I115" s="262"/>
      <c r="J115" s="98"/>
      <c r="K115" s="320"/>
      <c r="L115" s="353"/>
      <c r="M115" s="262"/>
      <c r="N115" s="331">
        <f t="shared" si="43"/>
        <v>0</v>
      </c>
      <c r="O115" s="260">
        <f t="shared" si="49"/>
        <v>450000</v>
      </c>
    </row>
    <row r="116" spans="1:15" s="100" customFormat="1" ht="12.75" customHeight="1" x14ac:dyDescent="0.2">
      <c r="A116" s="97" t="s">
        <v>445</v>
      </c>
      <c r="B116" s="98">
        <v>0</v>
      </c>
      <c r="C116" s="264">
        <v>1000000</v>
      </c>
      <c r="D116" s="98">
        <v>0</v>
      </c>
      <c r="E116" s="264">
        <v>400000</v>
      </c>
      <c r="F116" s="365">
        <v>0</v>
      </c>
      <c r="G116" s="264">
        <v>100000</v>
      </c>
      <c r="H116" s="98"/>
      <c r="I116" s="262"/>
      <c r="J116" s="98"/>
      <c r="K116" s="320"/>
      <c r="L116" s="353"/>
      <c r="M116" s="262"/>
      <c r="N116" s="331">
        <f t="shared" si="43"/>
        <v>0</v>
      </c>
      <c r="O116" s="260">
        <f t="shared" si="49"/>
        <v>1500000</v>
      </c>
    </row>
    <row r="117" spans="1:15" s="100" customFormat="1" ht="12.75" customHeight="1" x14ac:dyDescent="0.2">
      <c r="A117" s="97" t="s">
        <v>343</v>
      </c>
      <c r="B117" s="98"/>
      <c r="C117" s="264"/>
      <c r="D117" s="98"/>
      <c r="E117" s="264"/>
      <c r="F117" s="365"/>
      <c r="G117" s="264"/>
      <c r="H117" s="98"/>
      <c r="I117" s="262"/>
      <c r="J117" s="98">
        <v>8000000</v>
      </c>
      <c r="K117" s="320">
        <v>8000000</v>
      </c>
      <c r="L117" s="353"/>
      <c r="M117" s="262"/>
      <c r="N117" s="331">
        <f t="shared" ref="N117:N119" si="50">B117+D117+F117+H117+J117+L117</f>
        <v>8000000</v>
      </c>
      <c r="O117" s="260">
        <f t="shared" ref="O117" si="51">C117+E117+G117+I117+K117+M117</f>
        <v>8000000</v>
      </c>
    </row>
    <row r="118" spans="1:15" s="100" customFormat="1" ht="12.75" customHeight="1" x14ac:dyDescent="0.2">
      <c r="A118" s="97" t="s">
        <v>330</v>
      </c>
      <c r="B118" s="98">
        <v>1500000</v>
      </c>
      <c r="C118" s="264">
        <v>2500000</v>
      </c>
      <c r="D118" s="98">
        <v>195000</v>
      </c>
      <c r="E118" s="264">
        <v>300000</v>
      </c>
      <c r="F118" s="365"/>
      <c r="G118" s="264"/>
      <c r="H118" s="98"/>
      <c r="I118" s="262"/>
      <c r="J118" s="98"/>
      <c r="K118" s="320"/>
      <c r="L118" s="353"/>
      <c r="M118" s="262"/>
      <c r="N118" s="331">
        <f t="shared" si="50"/>
        <v>1695000</v>
      </c>
      <c r="O118" s="260">
        <f t="shared" si="49"/>
        <v>2800000</v>
      </c>
    </row>
    <row r="119" spans="1:15" s="100" customFormat="1" ht="12.75" customHeight="1" x14ac:dyDescent="0.2">
      <c r="A119" s="97" t="s">
        <v>423</v>
      </c>
      <c r="B119" s="98"/>
      <c r="C119" s="264"/>
      <c r="D119" s="98"/>
      <c r="E119" s="264"/>
      <c r="F119" s="365"/>
      <c r="G119" s="264"/>
      <c r="H119" s="98"/>
      <c r="I119" s="262"/>
      <c r="J119" s="98">
        <v>32</v>
      </c>
      <c r="K119" s="320">
        <v>0</v>
      </c>
      <c r="L119" s="353"/>
      <c r="M119" s="262"/>
      <c r="N119" s="331">
        <f t="shared" si="50"/>
        <v>32</v>
      </c>
      <c r="O119" s="260">
        <f t="shared" ref="O119" si="52">C119+E119+G119+I119+K119+M119</f>
        <v>0</v>
      </c>
    </row>
    <row r="120" spans="1:15" s="100" customFormat="1" ht="12.75" customHeight="1" thickBot="1" x14ac:dyDescent="0.25">
      <c r="A120" s="388" t="s">
        <v>309</v>
      </c>
      <c r="B120" s="98"/>
      <c r="C120" s="264"/>
      <c r="D120" s="98"/>
      <c r="E120" s="264"/>
      <c r="F120" s="366">
        <f>'3'!C212</f>
        <v>331904767</v>
      </c>
      <c r="G120" s="264">
        <f>'3'!E212</f>
        <v>263940147</v>
      </c>
      <c r="H120" s="98"/>
      <c r="I120" s="262"/>
      <c r="J120" s="98"/>
      <c r="K120" s="367"/>
      <c r="L120" s="353"/>
      <c r="M120" s="262"/>
      <c r="N120" s="331">
        <f>B120+D120+F120+H120+J120+L120</f>
        <v>331904767</v>
      </c>
      <c r="O120" s="260">
        <f t="shared" si="49"/>
        <v>263940147</v>
      </c>
    </row>
    <row r="121" spans="1:15" s="44" customFormat="1" ht="26.25" thickBot="1" x14ac:dyDescent="0.25">
      <c r="A121" s="103" t="s">
        <v>102</v>
      </c>
      <c r="B121" s="204">
        <f t="shared" ref="B121:O121" si="53">SUM(B9:B120)</f>
        <v>136502000</v>
      </c>
      <c r="C121" s="315">
        <f t="shared" si="53"/>
        <v>187993000</v>
      </c>
      <c r="D121" s="204">
        <f t="shared" si="53"/>
        <v>26131195</v>
      </c>
      <c r="E121" s="315">
        <f t="shared" si="53"/>
        <v>37868000</v>
      </c>
      <c r="F121" s="204">
        <f t="shared" si="53"/>
        <v>3808794860</v>
      </c>
      <c r="G121" s="315">
        <f t="shared" si="53"/>
        <v>4258433379</v>
      </c>
      <c r="H121" s="204">
        <f t="shared" si="53"/>
        <v>36540000</v>
      </c>
      <c r="I121" s="315">
        <f t="shared" si="53"/>
        <v>38040000</v>
      </c>
      <c r="J121" s="204">
        <f t="shared" si="53"/>
        <v>752827827</v>
      </c>
      <c r="K121" s="245">
        <f t="shared" si="53"/>
        <v>906429373</v>
      </c>
      <c r="L121" s="204">
        <f t="shared" si="53"/>
        <v>616992000</v>
      </c>
      <c r="M121" s="315">
        <f t="shared" si="53"/>
        <v>521431900</v>
      </c>
      <c r="N121" s="204">
        <f t="shared" si="53"/>
        <v>5377787882</v>
      </c>
      <c r="O121" s="315">
        <f t="shared" si="53"/>
        <v>5950195652</v>
      </c>
    </row>
    <row r="122" spans="1:15" ht="15.75" thickBot="1" x14ac:dyDescent="0.25">
      <c r="A122" s="310"/>
      <c r="B122" s="309"/>
      <c r="L122" s="309"/>
      <c r="M122" s="309"/>
    </row>
    <row r="123" spans="1:15" ht="15.75" customHeight="1" x14ac:dyDescent="0.2">
      <c r="A123" s="409" t="s">
        <v>264</v>
      </c>
      <c r="B123" s="237"/>
      <c r="C123" s="237"/>
      <c r="D123" s="237"/>
      <c r="E123" s="237"/>
      <c r="F123" s="237"/>
      <c r="G123" s="237"/>
      <c r="H123" s="237"/>
      <c r="I123" s="237"/>
      <c r="J123" s="239"/>
      <c r="K123" s="239"/>
      <c r="L123" s="237"/>
      <c r="M123" s="324"/>
      <c r="N123" s="369">
        <v>1212123245</v>
      </c>
      <c r="O123" s="358">
        <v>1311124966</v>
      </c>
    </row>
    <row r="124" spans="1:15" ht="15.75" customHeight="1" x14ac:dyDescent="0.2">
      <c r="A124" s="404" t="s">
        <v>233</v>
      </c>
      <c r="B124" s="405"/>
      <c r="C124" s="405"/>
      <c r="D124" s="405"/>
      <c r="E124" s="405"/>
      <c r="F124" s="405"/>
      <c r="G124" s="405"/>
      <c r="H124" s="405"/>
      <c r="I124" s="405"/>
      <c r="J124" s="406"/>
      <c r="K124" s="406"/>
      <c r="L124" s="405"/>
      <c r="M124" s="407"/>
      <c r="N124" s="331">
        <v>326429071</v>
      </c>
      <c r="O124" s="410">
        <v>364173471</v>
      </c>
    </row>
    <row r="125" spans="1:15" ht="15.75" customHeight="1" x14ac:dyDescent="0.2">
      <c r="A125" s="304" t="s">
        <v>263</v>
      </c>
      <c r="B125" s="240"/>
      <c r="C125" s="240"/>
      <c r="D125" s="240"/>
      <c r="E125" s="240"/>
      <c r="F125" s="240"/>
      <c r="G125" s="240"/>
      <c r="H125" s="240"/>
      <c r="I125" s="240"/>
      <c r="J125" s="241"/>
      <c r="K125" s="241"/>
      <c r="L125" s="240"/>
      <c r="M125" s="325"/>
      <c r="N125" s="331">
        <v>511503325</v>
      </c>
      <c r="O125" s="410">
        <v>571217357</v>
      </c>
    </row>
    <row r="126" spans="1:15" ht="15.75" customHeight="1" x14ac:dyDescent="0.2">
      <c r="A126" s="304" t="s">
        <v>111</v>
      </c>
      <c r="B126" s="240"/>
      <c r="C126" s="240"/>
      <c r="D126" s="240"/>
      <c r="E126" s="240"/>
      <c r="F126" s="240"/>
      <c r="G126" s="240"/>
      <c r="H126" s="240"/>
      <c r="I126" s="240"/>
      <c r="J126" s="241"/>
      <c r="K126" s="241"/>
      <c r="L126" s="240"/>
      <c r="M126" s="325"/>
      <c r="N126" s="331">
        <v>790608673</v>
      </c>
      <c r="O126" s="410">
        <v>813003720</v>
      </c>
    </row>
    <row r="127" spans="1:15" ht="15.75" customHeight="1" x14ac:dyDescent="0.2">
      <c r="A127" s="304" t="s">
        <v>110</v>
      </c>
      <c r="B127" s="240"/>
      <c r="C127" s="240"/>
      <c r="D127" s="240"/>
      <c r="E127" s="240"/>
      <c r="F127" s="240"/>
      <c r="G127" s="240"/>
      <c r="H127" s="240"/>
      <c r="I127" s="240"/>
      <c r="J127" s="241"/>
      <c r="K127" s="241"/>
      <c r="L127" s="240"/>
      <c r="M127" s="325"/>
      <c r="N127" s="331">
        <v>168554923</v>
      </c>
      <c r="O127" s="410">
        <v>178990521</v>
      </c>
    </row>
    <row r="128" spans="1:15" ht="15.75" customHeight="1" thickBot="1" x14ac:dyDescent="0.25">
      <c r="A128" s="304" t="s">
        <v>150</v>
      </c>
      <c r="B128" s="233"/>
      <c r="C128" s="233"/>
      <c r="D128" s="233"/>
      <c r="E128" s="233"/>
      <c r="F128" s="233"/>
      <c r="G128" s="233"/>
      <c r="H128" s="233"/>
      <c r="I128" s="233"/>
      <c r="J128" s="234"/>
      <c r="K128" s="234"/>
      <c r="L128" s="327"/>
      <c r="M128" s="326"/>
      <c r="N128" s="426">
        <v>1617016340</v>
      </c>
      <c r="O128" s="504">
        <v>1745404351</v>
      </c>
    </row>
    <row r="129" spans="1:15" s="102" customFormat="1" ht="30" customHeight="1" thickBot="1" x14ac:dyDescent="0.25">
      <c r="A129" s="308" t="s">
        <v>234</v>
      </c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368">
        <f>SUM(N123:N128)</f>
        <v>4626235577</v>
      </c>
      <c r="O129" s="344">
        <f>SUM(O123:O128)</f>
        <v>4983914386</v>
      </c>
    </row>
    <row r="130" spans="1:15" s="102" customFormat="1" ht="13.5" thickBot="1" x14ac:dyDescent="0.25">
      <c r="A130" s="205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</row>
    <row r="131" spans="1:15" ht="27.75" customHeight="1" thickBot="1" x14ac:dyDescent="0.25">
      <c r="A131" s="242" t="s">
        <v>339</v>
      </c>
      <c r="B131" s="238"/>
      <c r="C131" s="237"/>
      <c r="D131" s="237"/>
      <c r="E131" s="237"/>
      <c r="F131" s="237"/>
      <c r="G131" s="237"/>
      <c r="H131" s="237"/>
      <c r="I131" s="237"/>
      <c r="J131" s="239"/>
      <c r="K131" s="239"/>
      <c r="L131" s="237"/>
      <c r="M131" s="237"/>
      <c r="N131" s="369">
        <v>83060348</v>
      </c>
      <c r="O131" s="358">
        <v>87258291</v>
      </c>
    </row>
    <row r="132" spans="1:15" s="102" customFormat="1" ht="13.5" thickBot="1" x14ac:dyDescent="0.25">
      <c r="A132" s="232" t="s">
        <v>127</v>
      </c>
      <c r="B132" s="235"/>
      <c r="C132" s="236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368">
        <f>SUM(N131:N131)</f>
        <v>83060348</v>
      </c>
      <c r="O132" s="344">
        <f>SUM(O131:O131)</f>
        <v>87258291</v>
      </c>
    </row>
    <row r="133" spans="1:15" s="102" customFormat="1" ht="13.5" thickBot="1" x14ac:dyDescent="0.25">
      <c r="A133" s="243"/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07"/>
    </row>
    <row r="134" spans="1:15" ht="15.75" thickBot="1" x14ac:dyDescent="0.25">
      <c r="A134" s="103" t="s">
        <v>101</v>
      </c>
      <c r="B134" s="544"/>
      <c r="C134" s="545"/>
      <c r="D134" s="545"/>
      <c r="E134" s="545"/>
      <c r="F134" s="545"/>
      <c r="G134" s="545"/>
      <c r="H134" s="545"/>
      <c r="I134" s="545"/>
      <c r="J134" s="545"/>
      <c r="K134" s="545"/>
      <c r="L134" s="545"/>
      <c r="M134" s="546"/>
      <c r="N134" s="244">
        <f>N121+N129+N132</f>
        <v>10087083807</v>
      </c>
      <c r="O134" s="263">
        <f>O121+O129+O132</f>
        <v>11021368329</v>
      </c>
    </row>
    <row r="136" spans="1:15" x14ac:dyDescent="0.2">
      <c r="A136" s="33"/>
    </row>
    <row r="137" spans="1:15" x14ac:dyDescent="0.2">
      <c r="A137" s="259"/>
      <c r="B137" s="258"/>
      <c r="C137" s="101"/>
    </row>
  </sheetData>
  <mergeCells count="14">
    <mergeCell ref="B134:M134"/>
    <mergeCell ref="A1:O1"/>
    <mergeCell ref="A4:O4"/>
    <mergeCell ref="J6:K6"/>
    <mergeCell ref="L6:M6"/>
    <mergeCell ref="N5:O6"/>
    <mergeCell ref="D5:E6"/>
    <mergeCell ref="A5:A8"/>
    <mergeCell ref="A2:O2"/>
    <mergeCell ref="B5:C6"/>
    <mergeCell ref="A3:O3"/>
    <mergeCell ref="F5:G6"/>
    <mergeCell ref="H5:I6"/>
    <mergeCell ref="J5:M5"/>
  </mergeCells>
  <phoneticPr fontId="5" type="noConversion"/>
  <pageMargins left="0.15748031496062992" right="0.15748031496062992" top="0.39370078740157483" bottom="0.19685039370078741" header="0.15748031496062992" footer="0.19685039370078741"/>
  <pageSetup paperSize="9" scale="70" orientation="landscape" r:id="rId1"/>
  <headerFooter alignWithMargins="0"/>
  <rowBreaks count="2" manualBreakCount="2">
    <brk id="49" max="14" man="1"/>
    <brk id="9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zoomScale="160" zoomScaleNormal="160" zoomScaleSheetLayoutView="120" workbookViewId="0">
      <pane ySplit="7" topLeftCell="A185" activePane="bottomLeft" state="frozen"/>
      <selection activeCell="D58" sqref="D58"/>
      <selection pane="bottomLeft" activeCell="A48" sqref="A48"/>
    </sheetView>
  </sheetViews>
  <sheetFormatPr defaultRowHeight="12" customHeight="1" x14ac:dyDescent="0.25"/>
  <cols>
    <col min="1" max="1" width="96.5703125" style="78" customWidth="1"/>
    <col min="2" max="2" width="14.7109375" style="40" customWidth="1"/>
    <col min="3" max="3" width="12.7109375" style="40" customWidth="1"/>
    <col min="4" max="4" width="14.5703125" style="80" customWidth="1"/>
    <col min="5" max="5" width="12.7109375" style="80" customWidth="1"/>
    <col min="6" max="6" width="10.85546875" style="8" bestFit="1" customWidth="1"/>
    <col min="7" max="7" width="15" style="251" customWidth="1"/>
    <col min="8" max="16384" width="9.140625" style="8"/>
  </cols>
  <sheetData>
    <row r="1" spans="1:9" ht="12" customHeight="1" x14ac:dyDescent="0.25">
      <c r="A1" s="569" t="s">
        <v>216</v>
      </c>
      <c r="B1" s="569"/>
      <c r="C1" s="569"/>
      <c r="D1" s="569"/>
      <c r="E1" s="569"/>
      <c r="F1" s="396"/>
    </row>
    <row r="2" spans="1:9" ht="24.75" customHeight="1" x14ac:dyDescent="0.25">
      <c r="A2" s="568" t="s">
        <v>217</v>
      </c>
      <c r="B2" s="568"/>
      <c r="C2" s="568"/>
      <c r="D2" s="568"/>
      <c r="E2" s="568"/>
      <c r="F2" s="397"/>
    </row>
    <row r="3" spans="1:9" ht="15.75" customHeight="1" x14ac:dyDescent="0.25">
      <c r="A3" s="568" t="s">
        <v>424</v>
      </c>
      <c r="B3" s="568"/>
      <c r="C3" s="568"/>
      <c r="D3" s="568"/>
      <c r="E3" s="568"/>
      <c r="F3" s="397"/>
    </row>
    <row r="4" spans="1:9" s="11" customFormat="1" ht="12" customHeight="1" x14ac:dyDescent="0.2">
      <c r="A4" s="574" t="s">
        <v>158</v>
      </c>
      <c r="B4" s="574"/>
      <c r="C4" s="574"/>
      <c r="D4" s="574"/>
      <c r="E4" s="574"/>
      <c r="F4" s="398"/>
      <c r="G4" s="252"/>
    </row>
    <row r="5" spans="1:9" s="45" customFormat="1" ht="17.25" customHeight="1" x14ac:dyDescent="0.25">
      <c r="A5" s="399" t="s">
        <v>218</v>
      </c>
      <c r="B5" s="400"/>
      <c r="C5" s="160"/>
      <c r="D5" s="80"/>
      <c r="E5" s="80"/>
      <c r="F5" s="33"/>
      <c r="G5" s="253"/>
      <c r="H5" s="33"/>
      <c r="I5" s="33"/>
    </row>
    <row r="6" spans="1:9" s="74" customFormat="1" ht="32.25" customHeight="1" x14ac:dyDescent="0.2">
      <c r="A6" s="575"/>
      <c r="B6" s="570" t="s">
        <v>319</v>
      </c>
      <c r="C6" s="566" t="s">
        <v>320</v>
      </c>
      <c r="D6" s="572" t="s">
        <v>427</v>
      </c>
      <c r="E6" s="570" t="s">
        <v>428</v>
      </c>
      <c r="G6" s="229"/>
    </row>
    <row r="7" spans="1:9" s="45" customFormat="1" ht="14.25" customHeight="1" x14ac:dyDescent="0.2">
      <c r="A7" s="576"/>
      <c r="B7" s="571"/>
      <c r="C7" s="567"/>
      <c r="D7" s="573"/>
      <c r="E7" s="571"/>
      <c r="G7" s="253"/>
    </row>
    <row r="8" spans="1:9" s="45" customFormat="1" ht="14.25" customHeight="1" x14ac:dyDescent="0.25">
      <c r="A8" s="189" t="s">
        <v>9</v>
      </c>
      <c r="B8" s="275"/>
      <c r="C8" s="494"/>
      <c r="D8" s="276"/>
      <c r="E8" s="275"/>
      <c r="G8" s="253"/>
    </row>
    <row r="9" spans="1:9" s="471" customFormat="1" ht="15" customHeight="1" x14ac:dyDescent="0.2">
      <c r="A9" s="468" t="s">
        <v>365</v>
      </c>
      <c r="B9" s="195">
        <v>4300000</v>
      </c>
      <c r="C9" s="197"/>
      <c r="D9" s="195">
        <v>0</v>
      </c>
      <c r="E9" s="453"/>
      <c r="F9" s="469"/>
      <c r="G9" s="470"/>
    </row>
    <row r="10" spans="1:9" s="471" customFormat="1" ht="15" customHeight="1" x14ac:dyDescent="0.25">
      <c r="A10" s="424" t="s">
        <v>349</v>
      </c>
      <c r="B10" s="419">
        <v>32850000</v>
      </c>
      <c r="C10" s="354"/>
      <c r="D10" s="419">
        <v>0</v>
      </c>
      <c r="E10" s="164"/>
      <c r="F10" s="469"/>
      <c r="G10" s="470"/>
    </row>
    <row r="11" spans="1:9" s="471" customFormat="1" ht="15" customHeight="1" x14ac:dyDescent="0.25">
      <c r="A11" s="424" t="s">
        <v>300</v>
      </c>
      <c r="B11" s="419">
        <v>2857500</v>
      </c>
      <c r="C11" s="354"/>
      <c r="D11" s="419">
        <v>0</v>
      </c>
      <c r="E11" s="164"/>
      <c r="F11" s="469"/>
      <c r="G11" s="470"/>
    </row>
    <row r="12" spans="1:9" s="471" customFormat="1" ht="15" customHeight="1" x14ac:dyDescent="0.25">
      <c r="A12" s="424" t="s">
        <v>298</v>
      </c>
      <c r="B12" s="419">
        <v>5240537</v>
      </c>
      <c r="C12" s="354">
        <v>538861</v>
      </c>
      <c r="D12" s="419">
        <v>0</v>
      </c>
      <c r="E12" s="164">
        <v>0</v>
      </c>
      <c r="F12" s="476"/>
      <c r="G12" s="477"/>
    </row>
    <row r="13" spans="1:9" s="471" customFormat="1" ht="15" customHeight="1" x14ac:dyDescent="0.25">
      <c r="A13" s="424" t="s">
        <v>308</v>
      </c>
      <c r="B13" s="419">
        <v>3429000</v>
      </c>
      <c r="C13" s="354"/>
      <c r="D13" s="419">
        <v>0</v>
      </c>
      <c r="E13" s="164"/>
      <c r="F13" s="469"/>
      <c r="G13" s="470"/>
    </row>
    <row r="14" spans="1:9" s="471" customFormat="1" ht="15" customHeight="1" x14ac:dyDescent="0.25">
      <c r="A14" s="424" t="s">
        <v>355</v>
      </c>
      <c r="B14" s="419">
        <v>5452130</v>
      </c>
      <c r="C14" s="354">
        <v>1472075</v>
      </c>
      <c r="D14" s="419">
        <v>0</v>
      </c>
      <c r="E14" s="164">
        <v>0</v>
      </c>
      <c r="F14" s="476"/>
      <c r="G14" s="477"/>
    </row>
    <row r="15" spans="1:9" s="471" customFormat="1" ht="15" customHeight="1" x14ac:dyDescent="0.25">
      <c r="A15" s="424" t="s">
        <v>296</v>
      </c>
      <c r="B15" s="419">
        <v>971550</v>
      </c>
      <c r="C15" s="354"/>
      <c r="D15" s="419">
        <v>971550</v>
      </c>
      <c r="E15" s="164"/>
      <c r="F15" s="476"/>
      <c r="G15" s="477"/>
    </row>
    <row r="16" spans="1:9" s="471" customFormat="1" ht="15" customHeight="1" x14ac:dyDescent="0.25">
      <c r="A16" s="425" t="s">
        <v>353</v>
      </c>
      <c r="B16" s="195">
        <v>1524000</v>
      </c>
      <c r="C16" s="197"/>
      <c r="D16" s="195">
        <v>0</v>
      </c>
      <c r="E16" s="453"/>
      <c r="F16" s="469"/>
      <c r="G16" s="470"/>
    </row>
    <row r="17" spans="1:7" s="471" customFormat="1" ht="15" customHeight="1" x14ac:dyDescent="0.25">
      <c r="A17" s="425" t="s">
        <v>354</v>
      </c>
      <c r="B17" s="195">
        <v>3079750</v>
      </c>
      <c r="C17" s="197"/>
      <c r="D17" s="195">
        <v>0</v>
      </c>
      <c r="E17" s="453"/>
      <c r="F17" s="469"/>
      <c r="G17" s="470"/>
    </row>
    <row r="18" spans="1:7" s="471" customFormat="1" ht="15" customHeight="1" x14ac:dyDescent="0.25">
      <c r="A18" s="425" t="s">
        <v>350</v>
      </c>
      <c r="B18" s="195">
        <v>1523136</v>
      </c>
      <c r="C18" s="197"/>
      <c r="D18" s="195">
        <v>0</v>
      </c>
      <c r="E18" s="453"/>
      <c r="F18" s="469"/>
      <c r="G18" s="470"/>
    </row>
    <row r="19" spans="1:7" s="471" customFormat="1" ht="15" customHeight="1" x14ac:dyDescent="0.25">
      <c r="A19" s="425" t="s">
        <v>351</v>
      </c>
      <c r="B19" s="195">
        <v>850000</v>
      </c>
      <c r="C19" s="197"/>
      <c r="D19" s="195">
        <v>0</v>
      </c>
      <c r="E19" s="453"/>
      <c r="F19" s="469"/>
      <c r="G19" s="470"/>
    </row>
    <row r="20" spans="1:7" s="471" customFormat="1" ht="15" customHeight="1" x14ac:dyDescent="0.25">
      <c r="A20" s="425" t="s">
        <v>467</v>
      </c>
      <c r="B20" s="195">
        <v>1498600</v>
      </c>
      <c r="C20" s="197"/>
      <c r="D20" s="195">
        <v>1498600</v>
      </c>
      <c r="E20" s="453"/>
      <c r="F20" s="469"/>
      <c r="G20" s="470"/>
    </row>
    <row r="21" spans="1:7" s="471" customFormat="1" ht="15" customHeight="1" x14ac:dyDescent="0.25">
      <c r="A21" s="425" t="s">
        <v>463</v>
      </c>
      <c r="B21" s="195">
        <v>3999865</v>
      </c>
      <c r="C21" s="197"/>
      <c r="D21" s="195">
        <v>3999865</v>
      </c>
      <c r="E21" s="453"/>
      <c r="F21" s="469"/>
      <c r="G21" s="470"/>
    </row>
    <row r="22" spans="1:7" s="471" customFormat="1" ht="15" customHeight="1" x14ac:dyDescent="0.25">
      <c r="A22" s="482" t="s">
        <v>388</v>
      </c>
      <c r="B22" s="419">
        <v>41732283</v>
      </c>
      <c r="C22" s="354">
        <v>11267717</v>
      </c>
      <c r="D22" s="419">
        <v>71230214</v>
      </c>
      <c r="E22" s="164">
        <v>19232158</v>
      </c>
      <c r="F22" s="502" t="s">
        <v>468</v>
      </c>
      <c r="G22" s="470"/>
    </row>
    <row r="23" spans="1:7" s="471" customFormat="1" ht="15" customHeight="1" x14ac:dyDescent="0.25">
      <c r="A23" s="481" t="s">
        <v>458</v>
      </c>
      <c r="B23" s="419">
        <v>7000000</v>
      </c>
      <c r="C23" s="354"/>
      <c r="D23" s="419">
        <v>12572216</v>
      </c>
      <c r="E23" s="164"/>
      <c r="F23" s="502"/>
      <c r="G23" s="470"/>
    </row>
    <row r="24" spans="1:7" s="471" customFormat="1" ht="15" customHeight="1" x14ac:dyDescent="0.25">
      <c r="A24" s="481" t="s">
        <v>469</v>
      </c>
      <c r="B24" s="419">
        <v>62992126</v>
      </c>
      <c r="C24" s="354">
        <v>17007874</v>
      </c>
      <c r="D24" s="419">
        <v>80637898</v>
      </c>
      <c r="E24" s="164">
        <v>21772233</v>
      </c>
      <c r="F24" s="502" t="s">
        <v>468</v>
      </c>
      <c r="G24" s="470"/>
    </row>
    <row r="25" spans="1:7" s="471" customFormat="1" ht="15" customHeight="1" x14ac:dyDescent="0.25">
      <c r="A25" s="481" t="s">
        <v>403</v>
      </c>
      <c r="B25" s="419">
        <v>45614173</v>
      </c>
      <c r="C25" s="354">
        <v>12315827</v>
      </c>
      <c r="D25" s="419">
        <v>71372362</v>
      </c>
      <c r="E25" s="164">
        <v>19270538</v>
      </c>
      <c r="F25" s="502" t="s">
        <v>468</v>
      </c>
      <c r="G25" s="470"/>
    </row>
    <row r="26" spans="1:7" s="471" customFormat="1" ht="15" customHeight="1" x14ac:dyDescent="0.25">
      <c r="A26" s="481" t="s">
        <v>459</v>
      </c>
      <c r="B26" s="419">
        <v>0</v>
      </c>
      <c r="C26" s="354">
        <v>2000000</v>
      </c>
      <c r="D26" s="419">
        <v>5688965</v>
      </c>
      <c r="E26" s="164">
        <v>0</v>
      </c>
      <c r="F26" s="469"/>
      <c r="G26" s="470"/>
    </row>
    <row r="27" spans="1:7" s="471" customFormat="1" ht="15" customHeight="1" x14ac:dyDescent="0.25">
      <c r="A27" s="481" t="s">
        <v>465</v>
      </c>
      <c r="B27" s="419">
        <v>8000000</v>
      </c>
      <c r="C27" s="354"/>
      <c r="D27" s="419">
        <v>603250</v>
      </c>
      <c r="E27" s="164"/>
      <c r="F27" s="469"/>
      <c r="G27" s="470"/>
    </row>
    <row r="28" spans="1:7" s="471" customFormat="1" ht="15" customHeight="1" x14ac:dyDescent="0.25">
      <c r="A28" s="485" t="s">
        <v>415</v>
      </c>
      <c r="B28" s="487">
        <v>3000000</v>
      </c>
      <c r="C28" s="354"/>
      <c r="D28" s="487">
        <v>1587500</v>
      </c>
      <c r="E28" s="164"/>
      <c r="F28" s="469"/>
      <c r="G28" s="470"/>
    </row>
    <row r="29" spans="1:7" s="471" customFormat="1" ht="15" customHeight="1" x14ac:dyDescent="0.25">
      <c r="A29" s="481" t="s">
        <v>397</v>
      </c>
      <c r="B29" s="419">
        <v>4000000</v>
      </c>
      <c r="C29" s="354"/>
      <c r="D29" s="419">
        <v>3048000</v>
      </c>
      <c r="E29" s="164"/>
      <c r="F29" s="469"/>
      <c r="G29" s="470"/>
    </row>
    <row r="30" spans="1:7" s="471" customFormat="1" ht="15" customHeight="1" x14ac:dyDescent="0.25">
      <c r="A30" s="481" t="s">
        <v>461</v>
      </c>
      <c r="B30" s="419">
        <v>5000000</v>
      </c>
      <c r="C30" s="354"/>
      <c r="D30" s="419">
        <v>139700</v>
      </c>
      <c r="E30" s="164"/>
      <c r="F30" s="469"/>
      <c r="G30" s="470"/>
    </row>
    <row r="31" spans="1:7" s="471" customFormat="1" ht="15" customHeight="1" x14ac:dyDescent="0.25">
      <c r="A31" s="481" t="s">
        <v>466</v>
      </c>
      <c r="B31" s="419">
        <v>1200000</v>
      </c>
      <c r="C31" s="354"/>
      <c r="D31" s="419">
        <v>1190000</v>
      </c>
      <c r="E31" s="164"/>
      <c r="F31" s="469"/>
      <c r="G31" s="470"/>
    </row>
    <row r="32" spans="1:7" s="471" customFormat="1" ht="15" customHeight="1" x14ac:dyDescent="0.25">
      <c r="A32" s="481" t="s">
        <v>462</v>
      </c>
      <c r="B32" s="419">
        <v>5000000</v>
      </c>
      <c r="C32" s="354"/>
      <c r="D32" s="419">
        <v>490000</v>
      </c>
      <c r="E32" s="164"/>
      <c r="F32" s="469"/>
      <c r="G32" s="470"/>
    </row>
    <row r="33" spans="1:9" s="471" customFormat="1" ht="15" customHeight="1" thickBot="1" x14ac:dyDescent="0.3">
      <c r="A33" s="481" t="s">
        <v>396</v>
      </c>
      <c r="B33" s="419">
        <v>1300000</v>
      </c>
      <c r="C33" s="354"/>
      <c r="D33" s="419">
        <v>1150000</v>
      </c>
      <c r="E33" s="164"/>
      <c r="F33" s="469"/>
      <c r="G33" s="470"/>
    </row>
    <row r="34" spans="1:9" s="33" customFormat="1" ht="14.25" customHeight="1" x14ac:dyDescent="0.25">
      <c r="A34" s="166" t="s">
        <v>215</v>
      </c>
      <c r="B34" s="167">
        <f>SUM(B9:B33)</f>
        <v>252414650</v>
      </c>
      <c r="C34" s="167">
        <f>SUM(C9:C33)</f>
        <v>44602354</v>
      </c>
      <c r="D34" s="167">
        <f>SUM(D9:D33)</f>
        <v>256180120</v>
      </c>
      <c r="E34" s="167">
        <f>SUM(E9:E33)</f>
        <v>60274929</v>
      </c>
      <c r="G34" s="42"/>
    </row>
    <row r="35" spans="1:9" s="33" customFormat="1" ht="14.25" customHeight="1" x14ac:dyDescent="0.25">
      <c r="A35" s="168"/>
      <c r="B35" s="169"/>
      <c r="C35" s="169"/>
      <c r="D35" s="169"/>
      <c r="E35" s="169"/>
      <c r="G35" s="42"/>
    </row>
    <row r="36" spans="1:9" s="33" customFormat="1" ht="15" customHeight="1" x14ac:dyDescent="0.25">
      <c r="A36" s="168"/>
      <c r="B36" s="169"/>
      <c r="C36" s="169"/>
      <c r="D36" s="169"/>
      <c r="E36" s="169"/>
    </row>
    <row r="37" spans="1:9" s="33" customFormat="1" ht="14.25" customHeight="1" x14ac:dyDescent="0.25">
      <c r="A37" s="190" t="s">
        <v>186</v>
      </c>
      <c r="B37" s="169"/>
      <c r="C37" s="169"/>
      <c r="D37" s="169"/>
      <c r="E37" s="169"/>
    </row>
    <row r="38" spans="1:9" s="33" customFormat="1" ht="13.5" customHeight="1" x14ac:dyDescent="0.25">
      <c r="A38" s="445" t="s">
        <v>335</v>
      </c>
      <c r="B38" s="198">
        <v>278927318</v>
      </c>
      <c r="C38" s="257"/>
      <c r="D38" s="198">
        <v>7382170</v>
      </c>
      <c r="E38" s="170"/>
      <c r="F38" s="458"/>
      <c r="G38" s="463"/>
    </row>
    <row r="39" spans="1:9" s="33" customFormat="1" ht="13.5" customHeight="1" x14ac:dyDescent="0.25">
      <c r="A39" s="445" t="s">
        <v>336</v>
      </c>
      <c r="B39" s="198">
        <v>145003899</v>
      </c>
      <c r="C39" s="257">
        <v>41601500</v>
      </c>
      <c r="D39" s="198">
        <v>71442871</v>
      </c>
      <c r="E39" s="170">
        <v>0</v>
      </c>
      <c r="F39" s="478"/>
      <c r="G39" s="479"/>
    </row>
    <row r="40" spans="1:9" s="33" customFormat="1" ht="13.5" customHeight="1" x14ac:dyDescent="0.25">
      <c r="A40" s="445" t="s">
        <v>422</v>
      </c>
      <c r="B40" s="198">
        <v>49000000</v>
      </c>
      <c r="C40" s="257"/>
      <c r="D40" s="198">
        <v>21907500</v>
      </c>
      <c r="E40" s="170"/>
      <c r="F40" s="253"/>
      <c r="G40" s="254"/>
    </row>
    <row r="41" spans="1:9" s="33" customFormat="1" ht="13.5" customHeight="1" thickBot="1" x14ac:dyDescent="0.3">
      <c r="A41" s="461"/>
      <c r="B41" s="198"/>
      <c r="C41" s="462"/>
      <c r="D41" s="198"/>
      <c r="E41" s="170"/>
      <c r="F41" s="253"/>
      <c r="G41" s="254"/>
    </row>
    <row r="42" spans="1:9" s="45" customFormat="1" ht="14.25" customHeight="1" x14ac:dyDescent="0.25">
      <c r="A42" s="166" t="s">
        <v>215</v>
      </c>
      <c r="B42" s="167">
        <f>SUM(B38:B41)</f>
        <v>472931217</v>
      </c>
      <c r="C42" s="167">
        <f>SUM(C38:C41)</f>
        <v>41601500</v>
      </c>
      <c r="D42" s="167">
        <f>SUM(D38:D41)</f>
        <v>100732541</v>
      </c>
      <c r="E42" s="167">
        <f>SUM(E38:E41)</f>
        <v>0</v>
      </c>
      <c r="G42" s="457"/>
    </row>
    <row r="43" spans="1:9" s="33" customFormat="1" ht="14.25" customHeight="1" x14ac:dyDescent="0.25">
      <c r="A43" s="171"/>
      <c r="B43" s="172"/>
      <c r="C43" s="172"/>
      <c r="D43" s="172"/>
      <c r="E43" s="172"/>
      <c r="G43" s="253"/>
    </row>
    <row r="44" spans="1:9" s="33" customFormat="1" ht="14.25" customHeight="1" x14ac:dyDescent="0.25">
      <c r="A44" s="171"/>
      <c r="B44" s="172"/>
      <c r="C44" s="172"/>
      <c r="D44" s="172"/>
      <c r="E44" s="172"/>
      <c r="G44" s="253"/>
    </row>
    <row r="45" spans="1:9" s="45" customFormat="1" ht="14.25" customHeight="1" x14ac:dyDescent="0.25">
      <c r="A45" s="190" t="s">
        <v>187</v>
      </c>
      <c r="B45" s="169"/>
      <c r="C45" s="169"/>
      <c r="D45" s="169"/>
      <c r="E45" s="169"/>
      <c r="G45" s="253"/>
    </row>
    <row r="46" spans="1:9" s="45" customFormat="1" ht="14.25" customHeight="1" x14ac:dyDescent="0.25">
      <c r="A46" s="165" t="s">
        <v>209</v>
      </c>
      <c r="B46" s="199">
        <v>9000000</v>
      </c>
      <c r="C46" s="370">
        <v>1000000</v>
      </c>
      <c r="D46" s="199">
        <v>17907000</v>
      </c>
      <c r="E46" s="162">
        <v>6578600</v>
      </c>
      <c r="F46" s="357"/>
      <c r="G46" s="253"/>
    </row>
    <row r="47" spans="1:9" s="45" customFormat="1" ht="14.25" customHeight="1" x14ac:dyDescent="0.25">
      <c r="A47" s="127" t="s">
        <v>410</v>
      </c>
      <c r="B47" s="199">
        <v>4800000</v>
      </c>
      <c r="C47" s="370">
        <v>200000</v>
      </c>
      <c r="D47" s="199">
        <v>4800000</v>
      </c>
      <c r="E47" s="162">
        <v>200000</v>
      </c>
      <c r="F47" s="357"/>
      <c r="G47" s="253"/>
      <c r="H47" s="33"/>
      <c r="I47" s="33"/>
    </row>
    <row r="48" spans="1:9" s="45" customFormat="1" ht="14.25" customHeight="1" x14ac:dyDescent="0.25">
      <c r="A48" s="163" t="s">
        <v>122</v>
      </c>
      <c r="B48" s="126">
        <v>20357143</v>
      </c>
      <c r="C48" s="200"/>
      <c r="D48" s="126">
        <v>20357143</v>
      </c>
      <c r="E48" s="128"/>
      <c r="G48" s="253"/>
      <c r="H48" s="33"/>
      <c r="I48" s="33"/>
    </row>
    <row r="49" spans="1:7" s="45" customFormat="1" ht="15" customHeight="1" x14ac:dyDescent="0.25">
      <c r="A49" s="272" t="s">
        <v>201</v>
      </c>
      <c r="B49" s="195">
        <v>14759500</v>
      </c>
      <c r="C49" s="197"/>
      <c r="D49" s="195">
        <v>14759500</v>
      </c>
      <c r="E49" s="180"/>
      <c r="G49" s="253"/>
    </row>
    <row r="50" spans="1:7" s="45" customFormat="1" ht="15" customHeight="1" x14ac:dyDescent="0.25">
      <c r="A50" s="155" t="s">
        <v>348</v>
      </c>
      <c r="B50" s="195">
        <v>15000000</v>
      </c>
      <c r="C50" s="197"/>
      <c r="D50" s="195">
        <v>14000000</v>
      </c>
      <c r="E50" s="180"/>
      <c r="G50" s="253"/>
    </row>
    <row r="51" spans="1:7" s="45" customFormat="1" ht="15" customHeight="1" x14ac:dyDescent="0.25">
      <c r="A51" s="155" t="s">
        <v>366</v>
      </c>
      <c r="B51" s="195">
        <v>15842983</v>
      </c>
      <c r="C51" s="197">
        <v>3175000</v>
      </c>
      <c r="D51" s="195">
        <v>0</v>
      </c>
      <c r="E51" s="453">
        <v>0</v>
      </c>
      <c r="F51" s="356"/>
      <c r="G51" s="253"/>
    </row>
    <row r="52" spans="1:7" s="45" customFormat="1" ht="15" customHeight="1" x14ac:dyDescent="0.25">
      <c r="A52" s="155" t="s">
        <v>280</v>
      </c>
      <c r="B52" s="195">
        <v>5000000</v>
      </c>
      <c r="C52" s="197"/>
      <c r="D52" s="195">
        <v>7000000</v>
      </c>
      <c r="E52" s="442"/>
      <c r="F52" s="356"/>
      <c r="G52" s="253"/>
    </row>
    <row r="53" spans="1:7" s="45" customFormat="1" ht="15.75" x14ac:dyDescent="0.25">
      <c r="A53" s="155" t="s">
        <v>230</v>
      </c>
      <c r="B53" s="195">
        <v>5900000</v>
      </c>
      <c r="C53" s="197">
        <v>100000</v>
      </c>
      <c r="D53" s="195">
        <v>4000000</v>
      </c>
      <c r="E53" s="180"/>
      <c r="F53" s="33"/>
      <c r="G53" s="457"/>
    </row>
    <row r="54" spans="1:7" s="45" customFormat="1" ht="15.75" x14ac:dyDescent="0.25">
      <c r="A54" s="155" t="s">
        <v>364</v>
      </c>
      <c r="B54" s="195">
        <v>7000000</v>
      </c>
      <c r="C54" s="197"/>
      <c r="D54" s="195">
        <v>0</v>
      </c>
      <c r="E54" s="453"/>
      <c r="F54" s="33"/>
      <c r="G54" s="457"/>
    </row>
    <row r="55" spans="1:7" s="45" customFormat="1" ht="15.75" x14ac:dyDescent="0.25">
      <c r="A55" s="445" t="s">
        <v>418</v>
      </c>
      <c r="B55" s="195">
        <v>196850</v>
      </c>
      <c r="C55" s="197"/>
      <c r="D55" s="195">
        <v>0</v>
      </c>
      <c r="E55" s="453"/>
      <c r="F55" s="33"/>
      <c r="G55" s="457"/>
    </row>
    <row r="56" spans="1:7" s="45" customFormat="1" ht="14.25" customHeight="1" thickBot="1" x14ac:dyDescent="0.3">
      <c r="A56" s="499"/>
      <c r="B56" s="498"/>
      <c r="C56" s="418"/>
      <c r="D56" s="199"/>
      <c r="E56" s="162"/>
      <c r="G56" s="253"/>
    </row>
    <row r="57" spans="1:7" s="33" customFormat="1" ht="14.25" customHeight="1" x14ac:dyDescent="0.25">
      <c r="A57" s="166" t="s">
        <v>215</v>
      </c>
      <c r="B57" s="167">
        <f>SUM(B46:B56)</f>
        <v>97856476</v>
      </c>
      <c r="C57" s="167">
        <f>SUM(C46:C56)</f>
        <v>4475000</v>
      </c>
      <c r="D57" s="167">
        <f>SUM(D46:D56)</f>
        <v>82823643</v>
      </c>
      <c r="E57" s="167">
        <f>SUM(E46:E56)</f>
        <v>6778600</v>
      </c>
      <c r="G57" s="42"/>
    </row>
    <row r="58" spans="1:7" s="33" customFormat="1" ht="14.25" customHeight="1" x14ac:dyDescent="0.25">
      <c r="A58" s="171"/>
      <c r="B58" s="172"/>
      <c r="C58" s="172"/>
      <c r="D58" s="172"/>
      <c r="E58" s="172"/>
      <c r="G58" s="42"/>
    </row>
    <row r="59" spans="1:7" s="45" customFormat="1" ht="14.25" customHeight="1" x14ac:dyDescent="0.25">
      <c r="A59" s="161"/>
      <c r="B59" s="80"/>
      <c r="C59" s="80"/>
      <c r="D59" s="80"/>
      <c r="E59" s="80"/>
      <c r="G59" s="253"/>
    </row>
    <row r="60" spans="1:7" s="45" customFormat="1" ht="14.25" customHeight="1" x14ac:dyDescent="0.25">
      <c r="A60" s="189" t="s">
        <v>188</v>
      </c>
      <c r="B60" s="80"/>
      <c r="C60" s="80"/>
      <c r="D60" s="80"/>
      <c r="E60" s="80"/>
      <c r="G60" s="253"/>
    </row>
    <row r="61" spans="1:7" s="45" customFormat="1" ht="15.75" x14ac:dyDescent="0.25">
      <c r="A61" s="272" t="s">
        <v>269</v>
      </c>
      <c r="B61" s="196">
        <v>169708</v>
      </c>
      <c r="C61" s="354"/>
      <c r="D61" s="196">
        <v>169708</v>
      </c>
      <c r="E61" s="164"/>
      <c r="F61" s="33"/>
      <c r="G61" s="253"/>
    </row>
    <row r="62" spans="1:7" s="45" customFormat="1" ht="15.75" x14ac:dyDescent="0.25">
      <c r="A62" s="272" t="s">
        <v>208</v>
      </c>
      <c r="B62" s="196">
        <v>6000000</v>
      </c>
      <c r="C62" s="354"/>
      <c r="D62" s="196">
        <v>6000000</v>
      </c>
      <c r="E62" s="164"/>
      <c r="F62" s="33"/>
      <c r="G62" s="253"/>
    </row>
    <row r="63" spans="1:7" s="45" customFormat="1" ht="15.75" x14ac:dyDescent="0.25">
      <c r="A63" s="155" t="s">
        <v>272</v>
      </c>
      <c r="B63" s="196"/>
      <c r="C63" s="354">
        <v>10000000</v>
      </c>
      <c r="D63" s="196"/>
      <c r="E63" s="164">
        <v>11000000</v>
      </c>
      <c r="F63" s="33"/>
      <c r="G63" s="253"/>
    </row>
    <row r="64" spans="1:7" s="45" customFormat="1" ht="15.75" x14ac:dyDescent="0.25">
      <c r="A64" s="272" t="s">
        <v>214</v>
      </c>
      <c r="B64" s="196">
        <v>4000000</v>
      </c>
      <c r="C64" s="354"/>
      <c r="D64" s="196">
        <v>6000000</v>
      </c>
      <c r="E64" s="164"/>
      <c r="F64" s="33"/>
      <c r="G64" s="253"/>
    </row>
    <row r="65" spans="1:7" s="45" customFormat="1" ht="15.75" x14ac:dyDescent="0.25">
      <c r="A65" s="272" t="s">
        <v>413</v>
      </c>
      <c r="B65" s="419">
        <v>4000000</v>
      </c>
      <c r="C65" s="354"/>
      <c r="D65" s="419">
        <v>0</v>
      </c>
      <c r="E65" s="164"/>
      <c r="F65" s="33"/>
      <c r="G65" s="253"/>
    </row>
    <row r="66" spans="1:7" s="45" customFormat="1" ht="15.75" x14ac:dyDescent="0.25">
      <c r="A66" s="424" t="s">
        <v>302</v>
      </c>
      <c r="B66" s="419">
        <v>3000000</v>
      </c>
      <c r="C66" s="354"/>
      <c r="D66" s="419">
        <v>0</v>
      </c>
      <c r="E66" s="164"/>
      <c r="F66" s="33"/>
      <c r="G66" s="253"/>
    </row>
    <row r="67" spans="1:7" s="45" customFormat="1" ht="15.75" x14ac:dyDescent="0.25">
      <c r="A67" s="424" t="s">
        <v>307</v>
      </c>
      <c r="B67" s="419">
        <v>10000000</v>
      </c>
      <c r="C67" s="354"/>
      <c r="D67" s="419">
        <v>5000000</v>
      </c>
      <c r="E67" s="164"/>
      <c r="F67" s="33"/>
      <c r="G67" s="253"/>
    </row>
    <row r="68" spans="1:7" s="45" customFormat="1" ht="15.75" x14ac:dyDescent="0.25">
      <c r="A68" s="482" t="s">
        <v>387</v>
      </c>
      <c r="B68" s="419">
        <v>7874016</v>
      </c>
      <c r="C68" s="354">
        <v>2125984</v>
      </c>
      <c r="D68" s="419">
        <v>0</v>
      </c>
      <c r="E68" s="164">
        <v>0</v>
      </c>
      <c r="F68" s="476"/>
      <c r="G68" s="253"/>
    </row>
    <row r="69" spans="1:7" s="45" customFormat="1" ht="15.75" x14ac:dyDescent="0.25">
      <c r="A69" s="483" t="s">
        <v>390</v>
      </c>
      <c r="B69" s="419">
        <v>14173228</v>
      </c>
      <c r="C69" s="354">
        <v>3826772</v>
      </c>
      <c r="D69" s="419">
        <v>0</v>
      </c>
      <c r="E69" s="164">
        <v>0</v>
      </c>
      <c r="F69" s="476"/>
      <c r="G69" s="253"/>
    </row>
    <row r="70" spans="1:7" s="45" customFormat="1" ht="15.75" x14ac:dyDescent="0.25">
      <c r="A70" s="483" t="s">
        <v>389</v>
      </c>
      <c r="B70" s="419">
        <v>31496063</v>
      </c>
      <c r="C70" s="354">
        <v>8503937</v>
      </c>
      <c r="D70" s="419">
        <v>0</v>
      </c>
      <c r="E70" s="164">
        <v>0</v>
      </c>
      <c r="F70" s="476"/>
      <c r="G70" s="253"/>
    </row>
    <row r="71" spans="1:7" s="45" customFormat="1" ht="15.75" x14ac:dyDescent="0.25">
      <c r="A71" s="484" t="s">
        <v>521</v>
      </c>
      <c r="B71" s="419">
        <v>3937008</v>
      </c>
      <c r="C71" s="354">
        <v>1062992</v>
      </c>
      <c r="D71" s="419">
        <v>8267717</v>
      </c>
      <c r="E71" s="164">
        <v>2232283</v>
      </c>
      <c r="F71" s="476" t="s">
        <v>468</v>
      </c>
      <c r="G71" s="253"/>
    </row>
    <row r="72" spans="1:7" s="45" customFormat="1" ht="15.75" x14ac:dyDescent="0.25">
      <c r="A72" s="484" t="s">
        <v>392</v>
      </c>
      <c r="B72" s="419">
        <v>29921266</v>
      </c>
      <c r="C72" s="354">
        <v>8078740</v>
      </c>
      <c r="D72" s="419">
        <v>0</v>
      </c>
      <c r="E72" s="164">
        <v>0</v>
      </c>
      <c r="F72" s="476"/>
      <c r="G72" s="253"/>
    </row>
    <row r="73" spans="1:7" s="45" customFormat="1" ht="15.75" x14ac:dyDescent="0.25">
      <c r="A73" s="480" t="s">
        <v>391</v>
      </c>
      <c r="B73" s="419">
        <v>6000000</v>
      </c>
      <c r="C73" s="354"/>
      <c r="D73" s="419">
        <v>0</v>
      </c>
      <c r="E73" s="164"/>
      <c r="F73" s="33"/>
      <c r="G73" s="253"/>
    </row>
    <row r="74" spans="1:7" s="45" customFormat="1" ht="15.75" x14ac:dyDescent="0.25">
      <c r="A74" s="480" t="s">
        <v>395</v>
      </c>
      <c r="B74" s="419">
        <v>63523622</v>
      </c>
      <c r="C74" s="354">
        <v>17151378</v>
      </c>
      <c r="D74" s="419">
        <v>0</v>
      </c>
      <c r="E74" s="164">
        <v>0</v>
      </c>
      <c r="F74" s="476"/>
      <c r="G74" s="253"/>
    </row>
    <row r="75" spans="1:7" s="45" customFormat="1" ht="15.75" x14ac:dyDescent="0.25">
      <c r="A75" s="481" t="s">
        <v>394</v>
      </c>
      <c r="B75" s="419">
        <v>2200000</v>
      </c>
      <c r="C75" s="354"/>
      <c r="D75" s="419">
        <v>0</v>
      </c>
      <c r="E75" s="164"/>
      <c r="F75" s="33"/>
      <c r="G75" s="253"/>
    </row>
    <row r="76" spans="1:7" s="45" customFormat="1" ht="15.75" x14ac:dyDescent="0.25">
      <c r="A76" s="481" t="s">
        <v>393</v>
      </c>
      <c r="B76" s="419">
        <v>11000000</v>
      </c>
      <c r="C76" s="354"/>
      <c r="D76" s="419">
        <v>0</v>
      </c>
      <c r="E76" s="164"/>
      <c r="F76" s="33"/>
      <c r="G76" s="253"/>
    </row>
    <row r="77" spans="1:7" s="45" customFormat="1" ht="15.75" x14ac:dyDescent="0.25">
      <c r="A77" s="506" t="s">
        <v>464</v>
      </c>
      <c r="B77" s="419">
        <v>3937008</v>
      </c>
      <c r="C77" s="354">
        <v>1062992</v>
      </c>
      <c r="D77" s="419">
        <v>3937008</v>
      </c>
      <c r="E77" s="164">
        <v>1062992</v>
      </c>
      <c r="F77" s="476" t="s">
        <v>468</v>
      </c>
      <c r="G77" s="253"/>
    </row>
    <row r="78" spans="1:7" s="45" customFormat="1" ht="15.75" x14ac:dyDescent="0.25">
      <c r="A78" s="272" t="s">
        <v>488</v>
      </c>
      <c r="B78" s="419">
        <v>7700000</v>
      </c>
      <c r="C78" s="354"/>
      <c r="D78" s="419">
        <v>8000000</v>
      </c>
      <c r="E78" s="164"/>
      <c r="F78" s="33"/>
      <c r="G78" s="253"/>
    </row>
    <row r="79" spans="1:7" s="45" customFormat="1" ht="15.75" x14ac:dyDescent="0.25">
      <c r="A79" s="481" t="s">
        <v>404</v>
      </c>
      <c r="B79" s="419"/>
      <c r="C79" s="354">
        <v>4000000</v>
      </c>
      <c r="D79" s="419"/>
      <c r="E79" s="164">
        <v>0</v>
      </c>
      <c r="F79" s="33"/>
      <c r="G79" s="253"/>
    </row>
    <row r="80" spans="1:7" s="45" customFormat="1" ht="15.75" x14ac:dyDescent="0.25">
      <c r="A80" s="481" t="s">
        <v>402</v>
      </c>
      <c r="B80" s="419">
        <v>1100000</v>
      </c>
      <c r="C80" s="354"/>
      <c r="D80" s="419">
        <v>0</v>
      </c>
      <c r="E80" s="164"/>
      <c r="F80" s="33"/>
      <c r="G80" s="253"/>
    </row>
    <row r="81" spans="1:7" s="45" customFormat="1" ht="15.75" x14ac:dyDescent="0.25">
      <c r="A81" s="481" t="s">
        <v>401</v>
      </c>
      <c r="B81" s="419">
        <v>50000000</v>
      </c>
      <c r="C81" s="354"/>
      <c r="D81" s="419">
        <v>0</v>
      </c>
      <c r="E81" s="164"/>
      <c r="F81" s="33"/>
      <c r="G81" s="253"/>
    </row>
    <row r="82" spans="1:7" s="45" customFormat="1" ht="15.75" x14ac:dyDescent="0.25">
      <c r="A82" s="481" t="s">
        <v>400</v>
      </c>
      <c r="B82" s="419">
        <v>3000000</v>
      </c>
      <c r="C82" s="354"/>
      <c r="D82" s="419">
        <v>0</v>
      </c>
      <c r="E82" s="164"/>
      <c r="F82" s="33"/>
      <c r="G82" s="253"/>
    </row>
    <row r="83" spans="1:7" s="45" customFormat="1" ht="15.75" x14ac:dyDescent="0.25">
      <c r="A83" s="481" t="s">
        <v>399</v>
      </c>
      <c r="B83" s="419">
        <v>2362205</v>
      </c>
      <c r="C83" s="354">
        <v>637795</v>
      </c>
      <c r="D83" s="419">
        <v>0</v>
      </c>
      <c r="E83" s="164">
        <v>0</v>
      </c>
      <c r="F83" s="476"/>
      <c r="G83" s="253"/>
    </row>
    <row r="84" spans="1:7" s="45" customFormat="1" ht="15.75" x14ac:dyDescent="0.25">
      <c r="A84" s="481" t="s">
        <v>398</v>
      </c>
      <c r="B84" s="419">
        <v>2000000</v>
      </c>
      <c r="C84" s="354"/>
      <c r="D84" s="419">
        <v>0</v>
      </c>
      <c r="E84" s="164"/>
      <c r="F84" s="33"/>
      <c r="G84" s="253"/>
    </row>
    <row r="85" spans="1:7" s="45" customFormat="1" ht="15.75" x14ac:dyDescent="0.25">
      <c r="A85" s="272" t="s">
        <v>487</v>
      </c>
      <c r="B85" s="419">
        <v>5500000</v>
      </c>
      <c r="C85" s="354"/>
      <c r="D85" s="419">
        <v>9000000</v>
      </c>
      <c r="E85" s="164"/>
      <c r="F85" s="33"/>
      <c r="G85" s="253"/>
    </row>
    <row r="86" spans="1:7" s="45" customFormat="1" ht="15.75" x14ac:dyDescent="0.25">
      <c r="A86" s="481" t="s">
        <v>405</v>
      </c>
      <c r="B86" s="419">
        <v>800000</v>
      </c>
      <c r="C86" s="354"/>
      <c r="D86" s="419">
        <v>0</v>
      </c>
      <c r="E86" s="164"/>
      <c r="F86" s="33"/>
      <c r="G86" s="253"/>
    </row>
    <row r="87" spans="1:7" s="45" customFormat="1" ht="15.75" x14ac:dyDescent="0.25">
      <c r="A87" s="481" t="s">
        <v>409</v>
      </c>
      <c r="B87" s="419">
        <v>30000000</v>
      </c>
      <c r="C87" s="354"/>
      <c r="D87" s="419">
        <v>0</v>
      </c>
      <c r="E87" s="164"/>
      <c r="F87" s="33"/>
      <c r="G87" s="253"/>
    </row>
    <row r="88" spans="1:7" s="45" customFormat="1" ht="15.75" x14ac:dyDescent="0.25">
      <c r="A88" s="481" t="s">
        <v>411</v>
      </c>
      <c r="B88" s="419">
        <v>2000000</v>
      </c>
      <c r="C88" s="354"/>
      <c r="D88" s="419">
        <v>0</v>
      </c>
      <c r="E88" s="164"/>
      <c r="F88" s="33"/>
      <c r="G88" s="253"/>
    </row>
    <row r="89" spans="1:7" s="45" customFormat="1" ht="15.75" x14ac:dyDescent="0.25">
      <c r="A89" s="481" t="s">
        <v>408</v>
      </c>
      <c r="B89" s="419">
        <v>1500000</v>
      </c>
      <c r="C89" s="354"/>
      <c r="D89" s="419">
        <v>0</v>
      </c>
      <c r="E89" s="164"/>
      <c r="F89" s="33"/>
      <c r="G89" s="253"/>
    </row>
    <row r="90" spans="1:7" s="45" customFormat="1" ht="15.75" x14ac:dyDescent="0.25">
      <c r="A90" s="481" t="s">
        <v>407</v>
      </c>
      <c r="B90" s="419">
        <v>5517443</v>
      </c>
      <c r="C90" s="354"/>
      <c r="D90" s="419">
        <v>0</v>
      </c>
      <c r="E90" s="164"/>
      <c r="F90" s="33"/>
      <c r="G90" s="253"/>
    </row>
    <row r="91" spans="1:7" s="45" customFormat="1" ht="15.75" x14ac:dyDescent="0.25">
      <c r="A91" s="481" t="s">
        <v>406</v>
      </c>
      <c r="B91" s="419">
        <v>14173228</v>
      </c>
      <c r="C91" s="354">
        <v>3826772</v>
      </c>
      <c r="D91" s="419">
        <v>0</v>
      </c>
      <c r="E91" s="164">
        <v>0</v>
      </c>
      <c r="F91" s="476"/>
      <c r="G91" s="253"/>
    </row>
    <row r="92" spans="1:7" s="45" customFormat="1" ht="15.75" x14ac:dyDescent="0.25">
      <c r="A92" s="485" t="s">
        <v>419</v>
      </c>
      <c r="B92" s="487">
        <v>470000</v>
      </c>
      <c r="C92" s="354"/>
      <c r="D92" s="487">
        <v>0</v>
      </c>
      <c r="E92" s="164"/>
      <c r="F92" s="476"/>
      <c r="G92" s="253"/>
    </row>
    <row r="93" spans="1:7" s="45" customFormat="1" ht="15.75" x14ac:dyDescent="0.25">
      <c r="A93" s="485" t="s">
        <v>481</v>
      </c>
      <c r="B93" s="487">
        <v>0</v>
      </c>
      <c r="C93" s="505"/>
      <c r="D93" s="487">
        <v>2000000</v>
      </c>
      <c r="E93" s="164"/>
      <c r="F93" s="476"/>
      <c r="G93" s="253"/>
    </row>
    <row r="94" spans="1:7" s="45" customFormat="1" ht="15.75" x14ac:dyDescent="0.25">
      <c r="A94" s="485" t="s">
        <v>482</v>
      </c>
      <c r="B94" s="487"/>
      <c r="C94" s="505">
        <v>0</v>
      </c>
      <c r="D94" s="487"/>
      <c r="E94" s="164">
        <v>5000000</v>
      </c>
      <c r="F94" s="476"/>
      <c r="G94" s="253"/>
    </row>
    <row r="95" spans="1:7" s="45" customFormat="1" ht="15.75" x14ac:dyDescent="0.25">
      <c r="A95" s="485" t="s">
        <v>483</v>
      </c>
      <c r="B95" s="487">
        <v>0</v>
      </c>
      <c r="C95" s="505"/>
      <c r="D95" s="487">
        <v>5000000</v>
      </c>
      <c r="E95" s="164"/>
      <c r="F95" s="476"/>
      <c r="G95" s="253"/>
    </row>
    <row r="96" spans="1:7" s="45" customFormat="1" ht="15.75" x14ac:dyDescent="0.25">
      <c r="A96" s="485" t="s">
        <v>484</v>
      </c>
      <c r="B96" s="487">
        <v>0</v>
      </c>
      <c r="C96" s="505"/>
      <c r="D96" s="487">
        <v>3000000</v>
      </c>
      <c r="E96" s="164"/>
      <c r="F96" s="476"/>
      <c r="G96" s="253"/>
    </row>
    <row r="97" spans="1:7" s="45" customFormat="1" ht="15.75" x14ac:dyDescent="0.25">
      <c r="A97" s="481" t="s">
        <v>485</v>
      </c>
      <c r="B97" s="487">
        <v>0</v>
      </c>
      <c r="C97" s="505"/>
      <c r="D97" s="487">
        <v>6000000</v>
      </c>
      <c r="E97" s="164"/>
      <c r="F97" s="476"/>
      <c r="G97" s="253"/>
    </row>
    <row r="98" spans="1:7" s="45" customFormat="1" ht="15.75" x14ac:dyDescent="0.25">
      <c r="A98" s="481" t="s">
        <v>514</v>
      </c>
      <c r="B98" s="487">
        <v>0</v>
      </c>
      <c r="C98" s="505"/>
      <c r="D98" s="487">
        <v>20000000</v>
      </c>
      <c r="E98" s="164"/>
      <c r="F98" s="476"/>
      <c r="G98" s="253"/>
    </row>
    <row r="99" spans="1:7" s="45" customFormat="1" ht="15.75" x14ac:dyDescent="0.25">
      <c r="A99" s="272" t="s">
        <v>489</v>
      </c>
      <c r="B99" s="487">
        <v>0</v>
      </c>
      <c r="C99" s="505"/>
      <c r="D99" s="487">
        <v>2000000</v>
      </c>
      <c r="E99" s="164"/>
      <c r="F99" s="476"/>
      <c r="G99" s="253"/>
    </row>
    <row r="100" spans="1:7" s="45" customFormat="1" ht="15.75" x14ac:dyDescent="0.25">
      <c r="A100" s="272" t="s">
        <v>490</v>
      </c>
      <c r="B100" s="487">
        <v>0</v>
      </c>
      <c r="C100" s="505"/>
      <c r="D100" s="487">
        <v>1000000</v>
      </c>
      <c r="E100" s="164"/>
      <c r="F100" s="476"/>
      <c r="G100" s="253"/>
    </row>
    <row r="101" spans="1:7" s="45" customFormat="1" ht="15.75" x14ac:dyDescent="0.25">
      <c r="A101" s="272" t="s">
        <v>492</v>
      </c>
      <c r="B101" s="487">
        <v>0</v>
      </c>
      <c r="C101" s="505"/>
      <c r="D101" s="487">
        <v>1000000</v>
      </c>
      <c r="E101" s="164"/>
      <c r="F101" s="476"/>
      <c r="G101" s="253"/>
    </row>
    <row r="102" spans="1:7" s="45" customFormat="1" ht="15.75" x14ac:dyDescent="0.25">
      <c r="A102" s="272" t="s">
        <v>493</v>
      </c>
      <c r="B102" s="487">
        <v>0</v>
      </c>
      <c r="C102" s="505"/>
      <c r="D102" s="487">
        <v>1000000</v>
      </c>
      <c r="E102" s="164"/>
      <c r="F102" s="476"/>
      <c r="G102" s="253"/>
    </row>
    <row r="103" spans="1:7" s="45" customFormat="1" ht="15.75" x14ac:dyDescent="0.25">
      <c r="A103" s="272" t="s">
        <v>522</v>
      </c>
      <c r="B103" s="487">
        <v>0</v>
      </c>
      <c r="C103" s="505"/>
      <c r="D103" s="487">
        <v>6000000</v>
      </c>
      <c r="E103" s="164"/>
      <c r="F103" s="476"/>
      <c r="G103" s="253"/>
    </row>
    <row r="104" spans="1:7" s="45" customFormat="1" ht="15.75" x14ac:dyDescent="0.25">
      <c r="A104" s="272" t="s">
        <v>523</v>
      </c>
      <c r="B104" s="487">
        <v>0</v>
      </c>
      <c r="C104" s="505"/>
      <c r="D104" s="487">
        <v>5000000</v>
      </c>
      <c r="E104" s="164"/>
      <c r="F104" s="476"/>
      <c r="G104" s="253"/>
    </row>
    <row r="105" spans="1:7" s="45" customFormat="1" ht="15.75" x14ac:dyDescent="0.25">
      <c r="A105" s="272" t="s">
        <v>494</v>
      </c>
      <c r="B105" s="487">
        <v>0</v>
      </c>
      <c r="C105" s="505"/>
      <c r="D105" s="487">
        <v>3000000</v>
      </c>
      <c r="E105" s="164"/>
      <c r="F105" s="476"/>
      <c r="G105" s="253"/>
    </row>
    <row r="106" spans="1:7" s="45" customFormat="1" ht="15.75" x14ac:dyDescent="0.25">
      <c r="A106" s="272" t="s">
        <v>515</v>
      </c>
      <c r="B106" s="487">
        <v>0</v>
      </c>
      <c r="C106" s="505"/>
      <c r="D106" s="487">
        <v>6000000</v>
      </c>
      <c r="E106" s="164"/>
      <c r="F106" s="476"/>
      <c r="G106" s="253"/>
    </row>
    <row r="107" spans="1:7" s="45" customFormat="1" ht="15.75" x14ac:dyDescent="0.25">
      <c r="A107" s="272" t="s">
        <v>495</v>
      </c>
      <c r="B107" s="487">
        <v>0</v>
      </c>
      <c r="C107" s="505"/>
      <c r="D107" s="487">
        <v>4000000</v>
      </c>
      <c r="E107" s="164"/>
      <c r="F107" s="476"/>
      <c r="G107" s="253"/>
    </row>
    <row r="108" spans="1:7" s="45" customFormat="1" ht="15.75" x14ac:dyDescent="0.25">
      <c r="A108" s="272" t="s">
        <v>497</v>
      </c>
      <c r="B108" s="487">
        <v>0</v>
      </c>
      <c r="C108" s="505">
        <v>0</v>
      </c>
      <c r="D108" s="487">
        <v>19685039</v>
      </c>
      <c r="E108" s="164">
        <v>5314961</v>
      </c>
      <c r="F108" s="476" t="s">
        <v>468</v>
      </c>
      <c r="G108" s="253"/>
    </row>
    <row r="109" spans="1:7" s="45" customFormat="1" ht="15.75" x14ac:dyDescent="0.25">
      <c r="A109" s="272" t="s">
        <v>525</v>
      </c>
      <c r="B109" s="487">
        <v>0</v>
      </c>
      <c r="C109" s="505"/>
      <c r="D109" s="487">
        <v>1000000</v>
      </c>
      <c r="E109" s="164"/>
      <c r="F109" s="476"/>
      <c r="G109" s="253"/>
    </row>
    <row r="110" spans="1:7" s="45" customFormat="1" ht="15.75" x14ac:dyDescent="0.25">
      <c r="A110" s="272" t="s">
        <v>511</v>
      </c>
      <c r="B110" s="487">
        <v>0</v>
      </c>
      <c r="C110" s="505"/>
      <c r="D110" s="487">
        <v>15000000</v>
      </c>
      <c r="E110" s="164"/>
      <c r="F110" s="476"/>
      <c r="G110" s="253"/>
    </row>
    <row r="111" spans="1:7" s="45" customFormat="1" ht="15.75" x14ac:dyDescent="0.25">
      <c r="A111" s="272" t="s">
        <v>499</v>
      </c>
      <c r="B111" s="487">
        <v>0</v>
      </c>
      <c r="C111" s="505">
        <v>0</v>
      </c>
      <c r="D111" s="487">
        <v>20000000</v>
      </c>
      <c r="E111" s="164">
        <v>5400000</v>
      </c>
      <c r="F111" s="476" t="s">
        <v>468</v>
      </c>
      <c r="G111" s="253"/>
    </row>
    <row r="112" spans="1:7" s="45" customFormat="1" ht="15.75" x14ac:dyDescent="0.25">
      <c r="A112" s="272" t="s">
        <v>500</v>
      </c>
      <c r="B112" s="487">
        <v>0</v>
      </c>
      <c r="C112" s="505"/>
      <c r="D112" s="487">
        <v>4000000</v>
      </c>
      <c r="E112" s="164"/>
      <c r="F112" s="476"/>
      <c r="G112" s="253"/>
    </row>
    <row r="113" spans="1:7" s="45" customFormat="1" ht="15.75" x14ac:dyDescent="0.25">
      <c r="A113" s="272" t="s">
        <v>501</v>
      </c>
      <c r="B113" s="487">
        <v>0</v>
      </c>
      <c r="C113" s="505"/>
      <c r="D113" s="487">
        <v>1500000</v>
      </c>
      <c r="E113" s="164"/>
      <c r="F113" s="476"/>
      <c r="G113" s="253"/>
    </row>
    <row r="114" spans="1:7" s="45" customFormat="1" ht="15.75" x14ac:dyDescent="0.25">
      <c r="A114" s="272" t="s">
        <v>516</v>
      </c>
      <c r="B114" s="487">
        <v>0</v>
      </c>
      <c r="C114" s="505"/>
      <c r="D114" s="487">
        <v>1500000</v>
      </c>
      <c r="E114" s="164"/>
      <c r="F114" s="476"/>
      <c r="G114" s="253"/>
    </row>
    <row r="115" spans="1:7" s="45" customFormat="1" ht="15.75" x14ac:dyDescent="0.25">
      <c r="A115" s="272" t="s">
        <v>502</v>
      </c>
      <c r="B115" s="487">
        <v>0</v>
      </c>
      <c r="C115" s="505"/>
      <c r="D115" s="487">
        <v>8000000</v>
      </c>
      <c r="E115" s="164"/>
      <c r="F115" s="476"/>
      <c r="G115" s="253"/>
    </row>
    <row r="116" spans="1:7" s="45" customFormat="1" ht="15.75" x14ac:dyDescent="0.25">
      <c r="A116" s="272" t="s">
        <v>517</v>
      </c>
      <c r="B116" s="487">
        <v>0</v>
      </c>
      <c r="C116" s="505"/>
      <c r="D116" s="487">
        <v>22000000</v>
      </c>
      <c r="E116" s="164"/>
      <c r="F116" s="476"/>
      <c r="G116" s="253"/>
    </row>
    <row r="117" spans="1:7" s="45" customFormat="1" ht="15.75" x14ac:dyDescent="0.25">
      <c r="A117" s="272" t="s">
        <v>518</v>
      </c>
      <c r="B117" s="487">
        <v>0</v>
      </c>
      <c r="C117" s="505"/>
      <c r="D117" s="487">
        <v>1000000</v>
      </c>
      <c r="E117" s="164"/>
      <c r="F117" s="476"/>
      <c r="G117" s="253"/>
    </row>
    <row r="118" spans="1:7" s="45" customFormat="1" ht="15.75" x14ac:dyDescent="0.25">
      <c r="A118" s="272" t="s">
        <v>519</v>
      </c>
      <c r="B118" s="487">
        <v>0</v>
      </c>
      <c r="C118" s="505"/>
      <c r="D118" s="487">
        <v>3000000</v>
      </c>
      <c r="E118" s="164"/>
      <c r="F118" s="476"/>
      <c r="G118" s="253"/>
    </row>
    <row r="119" spans="1:7" s="45" customFormat="1" ht="15.75" x14ac:dyDescent="0.25">
      <c r="A119" s="272" t="s">
        <v>505</v>
      </c>
      <c r="B119" s="487">
        <v>0</v>
      </c>
      <c r="C119" s="505"/>
      <c r="D119" s="487">
        <v>3000000</v>
      </c>
      <c r="E119" s="164"/>
      <c r="F119" s="476"/>
      <c r="G119" s="253"/>
    </row>
    <row r="120" spans="1:7" s="45" customFormat="1" ht="15.75" x14ac:dyDescent="0.25">
      <c r="A120" s="272" t="s">
        <v>506</v>
      </c>
      <c r="B120" s="487">
        <v>0</v>
      </c>
      <c r="C120" s="505"/>
      <c r="D120" s="487">
        <v>2000000</v>
      </c>
      <c r="E120" s="164"/>
      <c r="F120" s="476"/>
      <c r="G120" s="253"/>
    </row>
    <row r="121" spans="1:7" s="45" customFormat="1" ht="15.75" x14ac:dyDescent="0.25">
      <c r="A121" s="272" t="s">
        <v>507</v>
      </c>
      <c r="B121" s="487">
        <v>0</v>
      </c>
      <c r="C121" s="505"/>
      <c r="D121" s="487">
        <v>15000000</v>
      </c>
      <c r="E121" s="164"/>
      <c r="F121" s="476"/>
      <c r="G121" s="253"/>
    </row>
    <row r="122" spans="1:7" s="45" customFormat="1" ht="15.75" x14ac:dyDescent="0.25">
      <c r="A122" s="272" t="s">
        <v>526</v>
      </c>
      <c r="B122" s="487">
        <v>0</v>
      </c>
      <c r="C122" s="505"/>
      <c r="D122" s="487">
        <v>10000000</v>
      </c>
      <c r="E122" s="164"/>
      <c r="F122" s="476"/>
      <c r="G122" s="253"/>
    </row>
    <row r="123" spans="1:7" s="45" customFormat="1" ht="15.75" x14ac:dyDescent="0.25">
      <c r="A123" s="272" t="s">
        <v>520</v>
      </c>
      <c r="B123" s="487">
        <v>0</v>
      </c>
      <c r="C123" s="505"/>
      <c r="D123" s="487">
        <v>1500000</v>
      </c>
      <c r="E123" s="164"/>
      <c r="F123" s="476"/>
      <c r="G123" s="253"/>
    </row>
    <row r="124" spans="1:7" s="45" customFormat="1" ht="15.75" x14ac:dyDescent="0.25">
      <c r="A124" s="174" t="s">
        <v>508</v>
      </c>
      <c r="B124" s="487">
        <v>0</v>
      </c>
      <c r="C124" s="505"/>
      <c r="D124" s="487">
        <v>10000000</v>
      </c>
      <c r="E124" s="164"/>
      <c r="F124" s="476"/>
      <c r="G124" s="253"/>
    </row>
    <row r="125" spans="1:7" s="45" customFormat="1" ht="15.75" x14ac:dyDescent="0.25">
      <c r="A125" s="174" t="s">
        <v>527</v>
      </c>
      <c r="B125" s="487">
        <v>0</v>
      </c>
      <c r="C125" s="505"/>
      <c r="D125" s="487">
        <v>4000000</v>
      </c>
      <c r="E125" s="164"/>
      <c r="F125" s="476"/>
      <c r="G125" s="253"/>
    </row>
    <row r="126" spans="1:7" s="45" customFormat="1" ht="14.25" customHeight="1" thickBot="1" x14ac:dyDescent="0.25">
      <c r="A126" s="174"/>
      <c r="B126" s="268"/>
      <c r="C126" s="417"/>
      <c r="D126" s="416"/>
      <c r="E126" s="186"/>
      <c r="F126" s="565"/>
      <c r="G126" s="253"/>
    </row>
    <row r="127" spans="1:7" s="45" customFormat="1" ht="14.25" customHeight="1" x14ac:dyDescent="0.25">
      <c r="A127" s="166" t="s">
        <v>215</v>
      </c>
      <c r="B127" s="167">
        <f>SUM(B61:B126)</f>
        <v>327354795</v>
      </c>
      <c r="C127" s="167">
        <f>SUM(C61:C126)</f>
        <v>60277362</v>
      </c>
      <c r="D127" s="167">
        <f>SUM(D61:D126)</f>
        <v>253559472</v>
      </c>
      <c r="E127" s="167">
        <f>SUM(E61:E126)</f>
        <v>30010236</v>
      </c>
      <c r="F127" s="565"/>
      <c r="G127" s="253"/>
    </row>
    <row r="128" spans="1:7" s="45" customFormat="1" ht="14.25" customHeight="1" x14ac:dyDescent="0.25">
      <c r="A128" s="161"/>
      <c r="B128" s="80"/>
      <c r="C128" s="80"/>
      <c r="D128" s="80"/>
      <c r="E128" s="80"/>
      <c r="G128" s="253"/>
    </row>
    <row r="129" spans="1:7" s="45" customFormat="1" ht="14.25" customHeight="1" x14ac:dyDescent="0.25">
      <c r="A129" s="161"/>
      <c r="B129" s="80"/>
      <c r="C129" s="80"/>
      <c r="D129" s="80"/>
      <c r="E129" s="80"/>
      <c r="G129" s="253"/>
    </row>
    <row r="130" spans="1:7" s="46" customFormat="1" ht="14.25" customHeight="1" x14ac:dyDescent="0.25">
      <c r="A130" s="189" t="s">
        <v>194</v>
      </c>
      <c r="B130" s="175"/>
      <c r="C130" s="175"/>
      <c r="D130" s="175"/>
      <c r="E130" s="175"/>
      <c r="G130" s="254"/>
    </row>
    <row r="131" spans="1:7" s="45" customFormat="1" ht="14.25" customHeight="1" x14ac:dyDescent="0.25">
      <c r="A131" s="127" t="s">
        <v>256</v>
      </c>
      <c r="B131" s="195">
        <v>15295000</v>
      </c>
      <c r="C131" s="492">
        <v>3000000</v>
      </c>
      <c r="D131" s="493">
        <v>14750000</v>
      </c>
      <c r="E131" s="453">
        <v>2500000</v>
      </c>
      <c r="G131" s="253"/>
    </row>
    <row r="132" spans="1:7" s="45" customFormat="1" ht="14.25" customHeight="1" x14ac:dyDescent="0.25">
      <c r="A132" s="127" t="s">
        <v>451</v>
      </c>
      <c r="B132" s="195">
        <v>0</v>
      </c>
      <c r="C132" s="492">
        <v>0</v>
      </c>
      <c r="D132" s="493">
        <v>12000000</v>
      </c>
      <c r="E132" s="453"/>
      <c r="G132" s="253"/>
    </row>
    <row r="133" spans="1:7" s="45" customFormat="1" ht="14.25" customHeight="1" x14ac:dyDescent="0.25">
      <c r="A133" s="127" t="s">
        <v>257</v>
      </c>
      <c r="B133" s="195">
        <v>75500000</v>
      </c>
      <c r="C133" s="197"/>
      <c r="D133" s="195">
        <v>12000000</v>
      </c>
      <c r="E133" s="453"/>
      <c r="G133" s="253"/>
    </row>
    <row r="134" spans="1:7" s="45" customFormat="1" ht="14.25" customHeight="1" x14ac:dyDescent="0.25">
      <c r="A134" s="127" t="s">
        <v>326</v>
      </c>
      <c r="B134" s="195"/>
      <c r="C134" s="197">
        <v>5000000</v>
      </c>
      <c r="D134" s="195"/>
      <c r="E134" s="453">
        <v>12000000</v>
      </c>
      <c r="G134" s="253"/>
    </row>
    <row r="135" spans="1:7" s="45" customFormat="1" ht="14.25" customHeight="1" x14ac:dyDescent="0.2">
      <c r="A135" s="339" t="s">
        <v>476</v>
      </c>
      <c r="B135" s="195"/>
      <c r="C135" s="197"/>
      <c r="D135" s="195">
        <v>68000</v>
      </c>
      <c r="E135" s="453"/>
      <c r="G135" s="253"/>
    </row>
    <row r="136" spans="1:7" s="45" customFormat="1" ht="14.25" customHeight="1" x14ac:dyDescent="0.25">
      <c r="A136" s="127" t="s">
        <v>189</v>
      </c>
      <c r="B136" s="195">
        <v>6000000</v>
      </c>
      <c r="C136" s="197">
        <v>100000</v>
      </c>
      <c r="D136" s="195">
        <v>7900000</v>
      </c>
      <c r="E136" s="443">
        <v>100000</v>
      </c>
      <c r="G136" s="253"/>
    </row>
    <row r="137" spans="1:7" s="45" customFormat="1" ht="14.25" customHeight="1" x14ac:dyDescent="0.25">
      <c r="A137" s="127" t="s">
        <v>293</v>
      </c>
      <c r="B137" s="195">
        <v>6000000</v>
      </c>
      <c r="C137" s="197"/>
      <c r="D137" s="195">
        <v>10000000</v>
      </c>
      <c r="E137" s="453"/>
      <c r="G137" s="253"/>
    </row>
    <row r="138" spans="1:7" s="45" customFormat="1" ht="14.25" customHeight="1" x14ac:dyDescent="0.25">
      <c r="A138" s="127" t="s">
        <v>228</v>
      </c>
      <c r="B138" s="195">
        <v>6000000</v>
      </c>
      <c r="C138" s="197">
        <v>300000</v>
      </c>
      <c r="D138" s="195">
        <v>8770000</v>
      </c>
      <c r="E138" s="443">
        <v>300000</v>
      </c>
      <c r="G138" s="253"/>
    </row>
    <row r="139" spans="1:7" s="45" customFormat="1" ht="14.25" customHeight="1" x14ac:dyDescent="0.25">
      <c r="A139" s="127" t="s">
        <v>372</v>
      </c>
      <c r="B139" s="195">
        <v>15400000</v>
      </c>
      <c r="C139" s="197"/>
      <c r="D139" s="195">
        <v>9000000</v>
      </c>
      <c r="E139" s="453"/>
      <c r="G139" s="253"/>
    </row>
    <row r="140" spans="1:7" s="45" customFormat="1" ht="14.25" customHeight="1" x14ac:dyDescent="0.25">
      <c r="A140" s="127" t="s">
        <v>360</v>
      </c>
      <c r="B140" s="195">
        <v>1005000</v>
      </c>
      <c r="C140" s="197"/>
      <c r="D140" s="195">
        <v>0</v>
      </c>
      <c r="E140" s="453"/>
      <c r="G140" s="253"/>
    </row>
    <row r="141" spans="1:7" s="45" customFormat="1" ht="14.25" customHeight="1" x14ac:dyDescent="0.25">
      <c r="A141" s="127" t="s">
        <v>356</v>
      </c>
      <c r="B141" s="195">
        <v>2200000</v>
      </c>
      <c r="C141" s="197"/>
      <c r="D141" s="195">
        <v>0</v>
      </c>
      <c r="E141" s="453"/>
      <c r="G141" s="253"/>
    </row>
    <row r="142" spans="1:7" s="45" customFormat="1" ht="14.25" customHeight="1" x14ac:dyDescent="0.2">
      <c r="A142" s="187" t="s">
        <v>229</v>
      </c>
      <c r="B142" s="195">
        <v>6000000</v>
      </c>
      <c r="C142" s="197">
        <v>100000</v>
      </c>
      <c r="D142" s="195">
        <v>2000000</v>
      </c>
      <c r="E142" s="453">
        <v>115000</v>
      </c>
      <c r="G142" s="253"/>
    </row>
    <row r="143" spans="1:7" s="45" customFormat="1" ht="14.25" customHeight="1" x14ac:dyDescent="0.2">
      <c r="A143" s="339" t="s">
        <v>369</v>
      </c>
      <c r="B143" s="305">
        <v>34000000</v>
      </c>
      <c r="C143" s="197"/>
      <c r="D143" s="305">
        <v>13000000</v>
      </c>
      <c r="E143" s="412"/>
      <c r="G143" s="253"/>
    </row>
    <row r="144" spans="1:7" s="45" customFormat="1" ht="14.25" customHeight="1" x14ac:dyDescent="0.2">
      <c r="A144" s="339" t="s">
        <v>253</v>
      </c>
      <c r="B144" s="305">
        <v>6000000</v>
      </c>
      <c r="C144" s="355">
        <v>100000</v>
      </c>
      <c r="D144" s="305">
        <v>9592000</v>
      </c>
      <c r="E144" s="412">
        <v>270000</v>
      </c>
      <c r="G144" s="253"/>
    </row>
    <row r="145" spans="1:7" s="45" customFormat="1" ht="14.25" customHeight="1" x14ac:dyDescent="0.2">
      <c r="A145" s="339" t="s">
        <v>254</v>
      </c>
      <c r="B145" s="305">
        <v>35000000</v>
      </c>
      <c r="C145" s="355"/>
      <c r="D145" s="305">
        <v>3000000</v>
      </c>
      <c r="E145" s="403"/>
      <c r="G145" s="253"/>
    </row>
    <row r="146" spans="1:7" s="45" customFormat="1" ht="14.25" customHeight="1" x14ac:dyDescent="0.25">
      <c r="A146" s="425" t="s">
        <v>370</v>
      </c>
      <c r="B146" s="459">
        <v>20000000</v>
      </c>
      <c r="C146" s="491"/>
      <c r="D146" s="459">
        <v>10000000</v>
      </c>
      <c r="E146" s="455"/>
      <c r="G146" s="253"/>
    </row>
    <row r="147" spans="1:7" s="45" customFormat="1" ht="14.25" customHeight="1" x14ac:dyDescent="0.25">
      <c r="A147" s="425" t="s">
        <v>378</v>
      </c>
      <c r="B147" s="459">
        <v>1332000</v>
      </c>
      <c r="C147" s="491"/>
      <c r="D147" s="459">
        <v>3200000</v>
      </c>
      <c r="E147" s="455"/>
      <c r="G147" s="253"/>
    </row>
    <row r="148" spans="1:7" s="45" customFormat="1" ht="14.25" customHeight="1" x14ac:dyDescent="0.25">
      <c r="A148" s="425" t="s">
        <v>374</v>
      </c>
      <c r="B148" s="459">
        <v>300000</v>
      </c>
      <c r="C148" s="491"/>
      <c r="D148" s="459">
        <v>20000000</v>
      </c>
      <c r="E148" s="455"/>
      <c r="G148" s="253"/>
    </row>
    <row r="149" spans="1:7" s="45" customFormat="1" ht="14.25" customHeight="1" x14ac:dyDescent="0.25">
      <c r="A149" s="425" t="s">
        <v>456</v>
      </c>
      <c r="B149" s="500"/>
      <c r="C149" s="501">
        <v>0</v>
      </c>
      <c r="D149" s="459"/>
      <c r="E149" s="455">
        <v>35000000</v>
      </c>
      <c r="G149" s="253"/>
    </row>
    <row r="150" spans="1:7" s="45" customFormat="1" ht="14.25" customHeight="1" thickBot="1" x14ac:dyDescent="0.25">
      <c r="A150" s="188"/>
      <c r="B150" s="429"/>
      <c r="C150" s="430"/>
      <c r="D150" s="201"/>
      <c r="E150" s="192"/>
      <c r="G150" s="253"/>
    </row>
    <row r="151" spans="1:7" s="45" customFormat="1" ht="14.25" customHeight="1" x14ac:dyDescent="0.25">
      <c r="A151" s="166" t="s">
        <v>215</v>
      </c>
      <c r="B151" s="167">
        <f>SUM(B131:B150)</f>
        <v>230032000</v>
      </c>
      <c r="C151" s="167">
        <f>SUM(C131:C150)</f>
        <v>8600000</v>
      </c>
      <c r="D151" s="167">
        <f>SUM(D131:D150)</f>
        <v>135280000</v>
      </c>
      <c r="E151" s="167">
        <f>SUM(E131:E150)</f>
        <v>50285000</v>
      </c>
      <c r="G151" s="253"/>
    </row>
    <row r="152" spans="1:7" s="45" customFormat="1" ht="14.25" customHeight="1" x14ac:dyDescent="0.25">
      <c r="A152" s="168"/>
      <c r="B152" s="80"/>
      <c r="C152" s="80"/>
      <c r="D152" s="80"/>
      <c r="E152" s="80"/>
      <c r="G152" s="253"/>
    </row>
    <row r="153" spans="1:7" s="45" customFormat="1" ht="14.25" customHeight="1" x14ac:dyDescent="0.25">
      <c r="A153" s="176" t="s">
        <v>219</v>
      </c>
      <c r="B153" s="177">
        <f>B34+B42+B57+B127+B151</f>
        <v>1380589138</v>
      </c>
      <c r="C153" s="177">
        <f>C34+C42+C57+C127+C151</f>
        <v>159556216</v>
      </c>
      <c r="D153" s="177">
        <f>D34+D42+D57+D127+D151</f>
        <v>828575776</v>
      </c>
      <c r="E153" s="177">
        <f>E34+E42+E57+E127+E151</f>
        <v>147348765</v>
      </c>
      <c r="G153" s="253"/>
    </row>
    <row r="154" spans="1:7" s="46" customFormat="1" ht="14.25" customHeight="1" x14ac:dyDescent="0.25">
      <c r="A154" s="173"/>
      <c r="B154" s="175"/>
      <c r="C154" s="175"/>
      <c r="D154" s="175"/>
      <c r="E154" s="175"/>
      <c r="G154" s="254"/>
    </row>
    <row r="155" spans="1:7" s="45" customFormat="1" ht="14.25" customHeight="1" x14ac:dyDescent="0.25">
      <c r="A155" s="401" t="s">
        <v>220</v>
      </c>
      <c r="B155" s="168"/>
      <c r="C155" s="80"/>
      <c r="D155" s="80"/>
      <c r="E155" s="80"/>
      <c r="G155" s="253"/>
    </row>
    <row r="156" spans="1:7" s="45" customFormat="1" ht="14.25" customHeight="1" x14ac:dyDescent="0.25">
      <c r="A156" s="194" t="s">
        <v>311</v>
      </c>
      <c r="B156" s="175"/>
      <c r="C156" s="175"/>
      <c r="D156" s="175"/>
      <c r="E156" s="175"/>
      <c r="G156" s="253"/>
    </row>
    <row r="157" spans="1:7" s="45" customFormat="1" ht="14.25" customHeight="1" x14ac:dyDescent="0.25">
      <c r="A157" s="127" t="s">
        <v>304</v>
      </c>
      <c r="B157" s="195">
        <v>15000000</v>
      </c>
      <c r="C157" s="197">
        <v>12250000</v>
      </c>
      <c r="D157" s="195">
        <v>15000000</v>
      </c>
      <c r="E157" s="453"/>
      <c r="G157" s="253"/>
    </row>
    <row r="158" spans="1:7" s="45" customFormat="1" ht="14.25" customHeight="1" x14ac:dyDescent="0.25">
      <c r="A158" s="127" t="s">
        <v>371</v>
      </c>
      <c r="B158" s="305"/>
      <c r="C158" s="355">
        <v>5000000</v>
      </c>
      <c r="D158" s="305"/>
      <c r="E158" s="412">
        <v>6000000</v>
      </c>
      <c r="G158" s="253"/>
    </row>
    <row r="159" spans="1:7" s="45" customFormat="1" ht="14.25" customHeight="1" x14ac:dyDescent="0.2">
      <c r="A159" s="187" t="s">
        <v>255</v>
      </c>
      <c r="B159" s="305">
        <v>32000000</v>
      </c>
      <c r="C159" s="355">
        <v>5000000</v>
      </c>
      <c r="D159" s="305">
        <v>15000000</v>
      </c>
      <c r="E159" s="412"/>
      <c r="G159" s="253"/>
    </row>
    <row r="160" spans="1:7" s="45" customFormat="1" ht="14.25" customHeight="1" x14ac:dyDescent="0.2">
      <c r="A160" s="187" t="s">
        <v>258</v>
      </c>
      <c r="B160" s="305">
        <v>13000000</v>
      </c>
      <c r="C160" s="355">
        <v>23500000</v>
      </c>
      <c r="D160" s="305">
        <v>50000000</v>
      </c>
      <c r="E160" s="412"/>
      <c r="G160" s="253"/>
    </row>
    <row r="161" spans="1:7" s="45" customFormat="1" ht="14.25" customHeight="1" x14ac:dyDescent="0.25">
      <c r="A161" s="127" t="s">
        <v>306</v>
      </c>
      <c r="B161" s="305">
        <v>8000000</v>
      </c>
      <c r="C161" s="197">
        <v>7500000</v>
      </c>
      <c r="D161" s="305">
        <v>20000000</v>
      </c>
      <c r="E161" s="412"/>
      <c r="G161" s="253"/>
    </row>
    <row r="162" spans="1:7" s="45" customFormat="1" ht="14.25" customHeight="1" x14ac:dyDescent="0.25">
      <c r="A162" s="423" t="s">
        <v>305</v>
      </c>
      <c r="B162" s="305"/>
      <c r="C162" s="355">
        <v>1500000</v>
      </c>
      <c r="D162" s="305">
        <v>12000000</v>
      </c>
      <c r="E162" s="412"/>
      <c r="G162" s="253"/>
    </row>
    <row r="163" spans="1:7" s="471" customFormat="1" ht="14.25" customHeight="1" x14ac:dyDescent="0.2">
      <c r="A163" s="472" t="s">
        <v>373</v>
      </c>
      <c r="B163" s="305">
        <v>17000000</v>
      </c>
      <c r="C163" s="355">
        <v>53150000</v>
      </c>
      <c r="D163" s="305"/>
      <c r="E163" s="412">
        <v>50000000</v>
      </c>
      <c r="F163" s="473"/>
      <c r="G163" s="474"/>
    </row>
    <row r="164" spans="1:7" s="45" customFormat="1" ht="14.25" customHeight="1" x14ac:dyDescent="0.25">
      <c r="A164" s="425" t="s">
        <v>375</v>
      </c>
      <c r="B164" s="419"/>
      <c r="C164" s="354">
        <v>19900000</v>
      </c>
      <c r="D164" s="419"/>
      <c r="E164" s="164">
        <v>18000000</v>
      </c>
      <c r="G164" s="253"/>
    </row>
    <row r="165" spans="1:7" s="45" customFormat="1" ht="14.25" customHeight="1" x14ac:dyDescent="0.25">
      <c r="A165" s="425" t="s">
        <v>303</v>
      </c>
      <c r="B165" s="419"/>
      <c r="C165" s="354">
        <v>10000000</v>
      </c>
      <c r="D165" s="419"/>
      <c r="E165" s="164">
        <v>15000000</v>
      </c>
      <c r="G165" s="253"/>
    </row>
    <row r="166" spans="1:7" s="45" customFormat="1" ht="14.25" customHeight="1" x14ac:dyDescent="0.25">
      <c r="A166" s="425" t="s">
        <v>480</v>
      </c>
      <c r="B166" s="419"/>
      <c r="C166" s="354">
        <v>2040530</v>
      </c>
      <c r="D166" s="419"/>
      <c r="E166" s="164">
        <v>13339413</v>
      </c>
      <c r="G166" s="253"/>
    </row>
    <row r="167" spans="1:7" s="45" customFormat="1" ht="14.25" customHeight="1" x14ac:dyDescent="0.25">
      <c r="A167" s="425" t="s">
        <v>457</v>
      </c>
      <c r="B167" s="419">
        <v>0</v>
      </c>
      <c r="C167" s="354"/>
      <c r="D167" s="419">
        <v>29751240</v>
      </c>
      <c r="E167" s="164"/>
      <c r="G167" s="253"/>
    </row>
    <row r="168" spans="1:7" s="45" customFormat="1" ht="14.25" customHeight="1" x14ac:dyDescent="0.25">
      <c r="A168" s="425" t="s">
        <v>297</v>
      </c>
      <c r="B168" s="419">
        <v>8000000</v>
      </c>
      <c r="C168" s="354"/>
      <c r="D168" s="419">
        <v>0</v>
      </c>
      <c r="E168" s="164"/>
      <c r="G168" s="253"/>
    </row>
    <row r="169" spans="1:7" s="45" customFormat="1" ht="14.25" customHeight="1" x14ac:dyDescent="0.25">
      <c r="A169" s="272" t="s">
        <v>376</v>
      </c>
      <c r="B169" s="196"/>
      <c r="C169" s="491">
        <v>8500000</v>
      </c>
      <c r="D169" s="196"/>
      <c r="E169" s="455">
        <v>10000000</v>
      </c>
      <c r="F169" s="33"/>
      <c r="G169" s="253"/>
    </row>
    <row r="170" spans="1:7" s="45" customFormat="1" ht="14.25" customHeight="1" x14ac:dyDescent="0.25">
      <c r="A170" s="272" t="s">
        <v>470</v>
      </c>
      <c r="B170" s="459">
        <v>0</v>
      </c>
      <c r="C170" s="491"/>
      <c r="D170" s="459">
        <v>8000000</v>
      </c>
      <c r="E170" s="455"/>
      <c r="F170" s="33"/>
      <c r="G170" s="253"/>
    </row>
    <row r="171" spans="1:7" s="45" customFormat="1" ht="14.25" customHeight="1" x14ac:dyDescent="0.25">
      <c r="A171" s="272" t="s">
        <v>377</v>
      </c>
      <c r="B171" s="459"/>
      <c r="C171" s="491">
        <v>5000000</v>
      </c>
      <c r="D171" s="459"/>
      <c r="E171" s="455">
        <v>0</v>
      </c>
      <c r="F171" s="33"/>
      <c r="G171" s="253"/>
    </row>
    <row r="172" spans="1:7" s="45" customFormat="1" ht="14.25" customHeight="1" x14ac:dyDescent="0.25">
      <c r="A172" s="425" t="s">
        <v>299</v>
      </c>
      <c r="B172" s="459">
        <v>27138188</v>
      </c>
      <c r="C172" s="354">
        <v>7327312</v>
      </c>
      <c r="D172" s="459">
        <v>0</v>
      </c>
      <c r="E172" s="455">
        <v>0</v>
      </c>
      <c r="F172" s="476"/>
      <c r="G172" s="479"/>
    </row>
    <row r="173" spans="1:7" s="45" customFormat="1" ht="14.25" customHeight="1" x14ac:dyDescent="0.25">
      <c r="A173" s="425" t="s">
        <v>301</v>
      </c>
      <c r="B173" s="459">
        <v>4339150</v>
      </c>
      <c r="C173" s="491"/>
      <c r="D173" s="459">
        <v>0</v>
      </c>
      <c r="E173" s="455"/>
      <c r="F173" s="33"/>
      <c r="G173" s="253"/>
    </row>
    <row r="174" spans="1:7" s="45" customFormat="1" ht="14.25" customHeight="1" x14ac:dyDescent="0.25">
      <c r="A174" s="425" t="s">
        <v>379</v>
      </c>
      <c r="B174" s="459">
        <v>18622047</v>
      </c>
      <c r="C174" s="491">
        <v>5027953</v>
      </c>
      <c r="D174" s="459">
        <v>0</v>
      </c>
      <c r="E174" s="455">
        <v>0</v>
      </c>
      <c r="F174" s="476"/>
      <c r="G174" s="479"/>
    </row>
    <row r="175" spans="1:7" s="45" customFormat="1" ht="14.25" customHeight="1" x14ac:dyDescent="0.25">
      <c r="A175" s="425" t="s">
        <v>352</v>
      </c>
      <c r="B175" s="459">
        <v>23187200</v>
      </c>
      <c r="C175" s="491"/>
      <c r="D175" s="459">
        <v>0</v>
      </c>
      <c r="E175" s="455"/>
      <c r="F175" s="33"/>
      <c r="G175" s="253"/>
    </row>
    <row r="176" spans="1:7" s="45" customFormat="1" ht="14.25" customHeight="1" x14ac:dyDescent="0.25">
      <c r="A176" s="424" t="s">
        <v>381</v>
      </c>
      <c r="B176" s="459">
        <v>7000000</v>
      </c>
      <c r="C176" s="491"/>
      <c r="D176" s="459">
        <v>0</v>
      </c>
      <c r="E176" s="455"/>
      <c r="F176" s="33"/>
      <c r="G176" s="253"/>
    </row>
    <row r="177" spans="1:7" s="45" customFormat="1" ht="14.25" customHeight="1" x14ac:dyDescent="0.25">
      <c r="A177" s="424" t="s">
        <v>380</v>
      </c>
      <c r="B177" s="459">
        <v>25000000</v>
      </c>
      <c r="C177" s="491"/>
      <c r="D177" s="459">
        <v>25399691</v>
      </c>
      <c r="E177" s="455"/>
      <c r="F177" s="33"/>
      <c r="G177" s="253"/>
    </row>
    <row r="178" spans="1:7" s="45" customFormat="1" ht="14.25" customHeight="1" x14ac:dyDescent="0.25">
      <c r="A178" s="425" t="s">
        <v>420</v>
      </c>
      <c r="B178" s="459">
        <v>22000000</v>
      </c>
      <c r="C178" s="354"/>
      <c r="D178" s="459">
        <v>21513310</v>
      </c>
      <c r="E178" s="455"/>
      <c r="F178" s="33"/>
      <c r="G178" s="253"/>
    </row>
    <row r="179" spans="1:7" s="45" customFormat="1" ht="14.25" customHeight="1" x14ac:dyDescent="0.25">
      <c r="A179" s="424" t="s">
        <v>382</v>
      </c>
      <c r="B179" s="459">
        <v>22047244</v>
      </c>
      <c r="C179" s="491">
        <v>5952756</v>
      </c>
      <c r="D179" s="459">
        <v>0</v>
      </c>
      <c r="E179" s="455">
        <v>0</v>
      </c>
      <c r="F179" s="476"/>
      <c r="G179" s="253"/>
    </row>
    <row r="180" spans="1:7" s="45" customFormat="1" ht="14.25" customHeight="1" x14ac:dyDescent="0.25">
      <c r="A180" s="480" t="s">
        <v>383</v>
      </c>
      <c r="B180" s="459">
        <v>4000000</v>
      </c>
      <c r="C180" s="491"/>
      <c r="D180" s="459">
        <v>0</v>
      </c>
      <c r="E180" s="455"/>
      <c r="F180" s="33"/>
      <c r="G180" s="253"/>
    </row>
    <row r="181" spans="1:7" s="45" customFormat="1" ht="14.25" customHeight="1" x14ac:dyDescent="0.25">
      <c r="A181" s="481" t="s">
        <v>384</v>
      </c>
      <c r="B181" s="459">
        <v>35000000</v>
      </c>
      <c r="C181" s="491"/>
      <c r="D181" s="459">
        <v>0</v>
      </c>
      <c r="E181" s="455"/>
      <c r="F181" s="33"/>
      <c r="G181" s="253"/>
    </row>
    <row r="182" spans="1:7" s="45" customFormat="1" ht="14.25" customHeight="1" x14ac:dyDescent="0.25">
      <c r="A182" s="481" t="s">
        <v>460</v>
      </c>
      <c r="B182" s="459">
        <v>5700000</v>
      </c>
      <c r="C182" s="491"/>
      <c r="D182" s="459">
        <v>615000</v>
      </c>
      <c r="E182" s="455"/>
      <c r="F182" s="33"/>
      <c r="G182" s="253"/>
    </row>
    <row r="183" spans="1:7" s="45" customFormat="1" ht="14.25" customHeight="1" x14ac:dyDescent="0.25">
      <c r="A183" s="481" t="s">
        <v>385</v>
      </c>
      <c r="B183" s="459">
        <v>12000000</v>
      </c>
      <c r="C183" s="491"/>
      <c r="D183" s="459">
        <v>0</v>
      </c>
      <c r="E183" s="455"/>
      <c r="F183" s="33"/>
      <c r="G183" s="253"/>
    </row>
    <row r="184" spans="1:7" s="45" customFormat="1" ht="14.25" customHeight="1" x14ac:dyDescent="0.25">
      <c r="A184" s="481" t="s">
        <v>386</v>
      </c>
      <c r="B184" s="459">
        <v>12000000</v>
      </c>
      <c r="C184" s="491"/>
      <c r="D184" s="459">
        <v>1772920</v>
      </c>
      <c r="E184" s="455"/>
      <c r="F184" s="33"/>
      <c r="G184" s="253"/>
    </row>
    <row r="185" spans="1:7" s="45" customFormat="1" ht="14.25" customHeight="1" x14ac:dyDescent="0.25">
      <c r="A185" s="486" t="s">
        <v>414</v>
      </c>
      <c r="B185" s="459">
        <v>12000000</v>
      </c>
      <c r="C185" s="491"/>
      <c r="D185" s="459">
        <v>15000000</v>
      </c>
      <c r="E185" s="455"/>
      <c r="F185" s="33"/>
      <c r="G185" s="253"/>
    </row>
    <row r="186" spans="1:7" s="45" customFormat="1" ht="14.25" customHeight="1" x14ac:dyDescent="0.25">
      <c r="A186" s="272" t="s">
        <v>491</v>
      </c>
      <c r="B186" s="164">
        <v>0</v>
      </c>
      <c r="C186" s="354"/>
      <c r="D186" s="459">
        <v>15000000</v>
      </c>
      <c r="E186" s="455"/>
      <c r="F186" s="33"/>
      <c r="G186" s="253"/>
    </row>
    <row r="187" spans="1:7" s="45" customFormat="1" ht="14.25" customHeight="1" x14ac:dyDescent="0.25">
      <c r="A187" s="272" t="s">
        <v>528</v>
      </c>
      <c r="B187" s="487">
        <v>0</v>
      </c>
      <c r="C187" s="505">
        <v>0</v>
      </c>
      <c r="D187" s="487">
        <v>15748031</v>
      </c>
      <c r="E187" s="164">
        <v>4251969</v>
      </c>
      <c r="F187" s="476" t="s">
        <v>468</v>
      </c>
      <c r="G187" s="253"/>
    </row>
    <row r="188" spans="1:7" s="45" customFormat="1" ht="14.25" customHeight="1" x14ac:dyDescent="0.25">
      <c r="A188" s="272" t="s">
        <v>496</v>
      </c>
      <c r="B188" s="487">
        <v>0</v>
      </c>
      <c r="C188" s="354"/>
      <c r="D188" s="361">
        <v>89000000</v>
      </c>
      <c r="E188" s="164"/>
      <c r="F188" s="33"/>
      <c r="G188" s="253"/>
    </row>
    <row r="189" spans="1:7" s="45" customFormat="1" ht="14.25" customHeight="1" x14ac:dyDescent="0.25">
      <c r="A189" s="272" t="s">
        <v>524</v>
      </c>
      <c r="B189" s="487">
        <v>0</v>
      </c>
      <c r="C189" s="505"/>
      <c r="D189" s="487">
        <v>10000000</v>
      </c>
      <c r="E189" s="164"/>
      <c r="F189" s="33"/>
      <c r="G189" s="253"/>
    </row>
    <row r="190" spans="1:7" s="45" customFormat="1" ht="14.25" customHeight="1" x14ac:dyDescent="0.25">
      <c r="A190" s="272" t="s">
        <v>498</v>
      </c>
      <c r="B190" s="487">
        <v>0</v>
      </c>
      <c r="C190" s="505"/>
      <c r="D190" s="361">
        <v>15000000</v>
      </c>
      <c r="E190" s="164"/>
      <c r="F190" s="33"/>
      <c r="G190" s="253"/>
    </row>
    <row r="191" spans="1:7" s="45" customFormat="1" ht="14.25" customHeight="1" x14ac:dyDescent="0.25">
      <c r="A191" s="272" t="s">
        <v>529</v>
      </c>
      <c r="B191" s="487">
        <v>0</v>
      </c>
      <c r="C191" s="505"/>
      <c r="D191" s="361">
        <v>12000000</v>
      </c>
      <c r="E191" s="164"/>
      <c r="F191" s="33"/>
      <c r="G191" s="253"/>
    </row>
    <row r="192" spans="1:7" s="45" customFormat="1" ht="14.25" customHeight="1" x14ac:dyDescent="0.25">
      <c r="A192" s="272" t="s">
        <v>503</v>
      </c>
      <c r="B192" s="164">
        <v>0</v>
      </c>
      <c r="C192" s="354"/>
      <c r="D192" s="459">
        <v>4000000</v>
      </c>
      <c r="E192" s="455"/>
      <c r="F192" s="33"/>
      <c r="G192" s="253"/>
    </row>
    <row r="193" spans="1:7" s="45" customFormat="1" ht="14.25" customHeight="1" x14ac:dyDescent="0.25">
      <c r="A193" s="272" t="s">
        <v>504</v>
      </c>
      <c r="B193" s="164">
        <v>0</v>
      </c>
      <c r="C193" s="354"/>
      <c r="D193" s="459">
        <v>20000000</v>
      </c>
      <c r="E193" s="455"/>
      <c r="F193" s="33"/>
      <c r="G193" s="253"/>
    </row>
    <row r="194" spans="1:7" s="45" customFormat="1" ht="14.25" customHeight="1" x14ac:dyDescent="0.25">
      <c r="A194" s="425" t="s">
        <v>509</v>
      </c>
      <c r="B194" s="459">
        <v>14800000</v>
      </c>
      <c r="C194" s="491">
        <v>700000</v>
      </c>
      <c r="D194" s="459">
        <v>20000000</v>
      </c>
      <c r="E194" s="455"/>
      <c r="F194" s="33"/>
      <c r="G194" s="253"/>
    </row>
    <row r="195" spans="1:7" s="45" customFormat="1" ht="14.25" customHeight="1" thickBot="1" x14ac:dyDescent="0.3">
      <c r="A195" s="193"/>
      <c r="B195" s="267"/>
      <c r="C195" s="418"/>
      <c r="D195" s="199"/>
      <c r="E195" s="162"/>
      <c r="G195" s="253"/>
    </row>
    <row r="196" spans="1:7" s="45" customFormat="1" ht="14.25" customHeight="1" x14ac:dyDescent="0.25">
      <c r="A196" s="166" t="s">
        <v>215</v>
      </c>
      <c r="B196" s="167">
        <f>SUM(B157:B195)</f>
        <v>337833829</v>
      </c>
      <c r="C196" s="167">
        <f>SUM(C157:C195)</f>
        <v>172348551</v>
      </c>
      <c r="D196" s="167">
        <f>SUM(D157:D195)</f>
        <v>414800192</v>
      </c>
      <c r="E196" s="167">
        <f>SUM(E157:E195)</f>
        <v>116591382</v>
      </c>
      <c r="G196" s="253"/>
    </row>
    <row r="197" spans="1:7" s="33" customFormat="1" ht="14.25" customHeight="1" x14ac:dyDescent="0.25">
      <c r="A197" s="168"/>
      <c r="B197" s="80"/>
      <c r="C197" s="80"/>
      <c r="D197" s="80"/>
      <c r="E197" s="80"/>
      <c r="G197" s="253"/>
    </row>
    <row r="198" spans="1:7" s="33" customFormat="1" ht="14.25" customHeight="1" x14ac:dyDescent="0.25">
      <c r="A198" s="176" t="s">
        <v>312</v>
      </c>
      <c r="B198" s="177">
        <f>B196</f>
        <v>337833829</v>
      </c>
      <c r="C198" s="265">
        <f>C196</f>
        <v>172348551</v>
      </c>
      <c r="D198" s="177">
        <f>D196</f>
        <v>414800192</v>
      </c>
      <c r="E198" s="177">
        <f>E196</f>
        <v>116591382</v>
      </c>
      <c r="G198" s="253"/>
    </row>
    <row r="199" spans="1:7" s="33" customFormat="1" ht="14.25" customHeight="1" x14ac:dyDescent="0.25">
      <c r="A199" s="171"/>
      <c r="B199" s="175"/>
      <c r="C199" s="175"/>
      <c r="D199" s="175"/>
      <c r="E199" s="175"/>
      <c r="G199" s="253"/>
    </row>
    <row r="200" spans="1:7" s="33" customFormat="1" ht="14.25" customHeight="1" x14ac:dyDescent="0.25">
      <c r="A200" s="401" t="s">
        <v>221</v>
      </c>
      <c r="B200" s="171"/>
      <c r="C200" s="175"/>
      <c r="D200" s="175"/>
      <c r="E200" s="175"/>
      <c r="G200" s="253"/>
    </row>
    <row r="201" spans="1:7" s="33" customFormat="1" ht="14.25" customHeight="1" x14ac:dyDescent="0.25">
      <c r="A201" s="392" t="s">
        <v>313</v>
      </c>
      <c r="B201" s="402"/>
      <c r="C201" s="175"/>
      <c r="D201" s="175"/>
      <c r="E201" s="175"/>
      <c r="G201" s="253"/>
    </row>
    <row r="202" spans="1:7" s="33" customFormat="1" ht="14.25" customHeight="1" x14ac:dyDescent="0.25">
      <c r="A202" s="272" t="s">
        <v>179</v>
      </c>
      <c r="B202" s="126">
        <v>19511336</v>
      </c>
      <c r="C202" s="269"/>
      <c r="D202" s="126">
        <v>19511336</v>
      </c>
      <c r="E202" s="128"/>
      <c r="G202" s="253"/>
    </row>
    <row r="203" spans="1:7" s="33" customFormat="1" ht="14.25" customHeight="1" x14ac:dyDescent="0.25">
      <c r="A203" s="272" t="s">
        <v>412</v>
      </c>
      <c r="B203" s="475">
        <v>300000000</v>
      </c>
      <c r="C203" s="269"/>
      <c r="D203" s="126">
        <v>200000000</v>
      </c>
      <c r="E203" s="128"/>
      <c r="G203" s="253"/>
    </row>
    <row r="204" spans="1:7" s="33" customFormat="1" ht="14.25" customHeight="1" x14ac:dyDescent="0.25">
      <c r="A204" s="272" t="s">
        <v>455</v>
      </c>
      <c r="B204" s="475">
        <v>0</v>
      </c>
      <c r="C204" s="269"/>
      <c r="D204" s="126">
        <v>60000000</v>
      </c>
      <c r="E204" s="128"/>
      <c r="G204" s="253"/>
    </row>
    <row r="205" spans="1:7" s="33" customFormat="1" ht="14.25" customHeight="1" x14ac:dyDescent="0.25">
      <c r="A205" s="272" t="s">
        <v>357</v>
      </c>
      <c r="B205" s="475">
        <v>4239354</v>
      </c>
      <c r="C205" s="269"/>
      <c r="D205" s="126">
        <v>0</v>
      </c>
      <c r="E205" s="128"/>
      <c r="G205" s="253"/>
    </row>
    <row r="206" spans="1:7" s="33" customFormat="1" ht="14.25" customHeight="1" thickBot="1" x14ac:dyDescent="0.3">
      <c r="A206" s="174"/>
      <c r="B206" s="271"/>
      <c r="C206" s="270"/>
      <c r="D206" s="126"/>
      <c r="E206" s="128"/>
      <c r="G206" s="253"/>
    </row>
    <row r="207" spans="1:7" s="33" customFormat="1" ht="14.25" customHeight="1" x14ac:dyDescent="0.25">
      <c r="A207" s="166" t="s">
        <v>215</v>
      </c>
      <c r="B207" s="167">
        <f>SUM(B202:B206)</f>
        <v>323750690</v>
      </c>
      <c r="C207" s="167">
        <f>SUM(C202:C206)</f>
        <v>0</v>
      </c>
      <c r="D207" s="167">
        <f>SUM(D202:D206)</f>
        <v>279511336</v>
      </c>
      <c r="E207" s="167">
        <f>SUM(E202:E206)</f>
        <v>0</v>
      </c>
      <c r="G207" s="253"/>
    </row>
    <row r="208" spans="1:7" s="33" customFormat="1" ht="14.25" customHeight="1" x14ac:dyDescent="0.25">
      <c r="A208" s="171"/>
      <c r="B208" s="172"/>
      <c r="C208" s="172"/>
      <c r="D208" s="172"/>
      <c r="E208" s="172"/>
      <c r="G208" s="253"/>
    </row>
    <row r="209" spans="1:7" s="33" customFormat="1" ht="14.25" customHeight="1" x14ac:dyDescent="0.25">
      <c r="A209" s="176" t="s">
        <v>314</v>
      </c>
      <c r="B209" s="177">
        <f>B207</f>
        <v>323750690</v>
      </c>
      <c r="C209" s="177">
        <f>C207</f>
        <v>0</v>
      </c>
      <c r="D209" s="273">
        <f>D207</f>
        <v>279511336</v>
      </c>
      <c r="E209" s="177">
        <f>E207</f>
        <v>0</v>
      </c>
      <c r="G209" s="253"/>
    </row>
    <row r="210" spans="1:7" s="33" customFormat="1" ht="14.25" customHeight="1" thickBot="1" x14ac:dyDescent="0.3">
      <c r="A210" s="168"/>
      <c r="B210" s="80"/>
      <c r="C210" s="80"/>
      <c r="D210" s="80"/>
      <c r="E210" s="80"/>
      <c r="G210" s="253"/>
    </row>
    <row r="211" spans="1:7" s="33" customFormat="1" ht="14.25" customHeight="1" thickBot="1" x14ac:dyDescent="0.3">
      <c r="A211" s="178" t="s">
        <v>222</v>
      </c>
      <c r="B211" s="179">
        <f>B153+B198+B209</f>
        <v>2042173657</v>
      </c>
      <c r="C211" s="179"/>
      <c r="D211" s="274">
        <f>D153+D198+D209</f>
        <v>1522887304</v>
      </c>
      <c r="E211" s="179"/>
      <c r="G211" s="253"/>
    </row>
    <row r="212" spans="1:7" s="33" customFormat="1" ht="14.25" customHeight="1" thickBot="1" x14ac:dyDescent="0.3">
      <c r="A212" s="178" t="s">
        <v>223</v>
      </c>
      <c r="B212" s="179"/>
      <c r="C212" s="179">
        <f>C153+C198+C209</f>
        <v>331904767</v>
      </c>
      <c r="D212" s="274"/>
      <c r="E212" s="179">
        <f>E153+E198+E209</f>
        <v>263940147</v>
      </c>
      <c r="G212" s="253"/>
    </row>
    <row r="213" spans="1:7" s="33" customFormat="1" ht="12" customHeight="1" x14ac:dyDescent="0.25">
      <c r="A213" s="168"/>
      <c r="B213" s="80"/>
      <c r="C213" s="80"/>
      <c r="D213" s="80"/>
      <c r="E213" s="80"/>
      <c r="G213" s="253"/>
    </row>
    <row r="214" spans="1:7" s="45" customFormat="1" ht="12" customHeight="1" x14ac:dyDescent="0.25">
      <c r="A214" s="161"/>
      <c r="B214" s="175"/>
      <c r="C214" s="175"/>
      <c r="D214" s="175"/>
      <c r="E214" s="175"/>
      <c r="G214" s="255"/>
    </row>
    <row r="215" spans="1:7" s="45" customFormat="1" ht="12" customHeight="1" x14ac:dyDescent="0.25">
      <c r="A215" s="161"/>
      <c r="B215" s="40"/>
      <c r="C215" s="40"/>
      <c r="D215" s="80"/>
      <c r="E215" s="80"/>
      <c r="G215" s="255"/>
    </row>
    <row r="216" spans="1:7" s="45" customFormat="1" ht="12" customHeight="1" x14ac:dyDescent="0.25">
      <c r="A216" s="161"/>
      <c r="B216" s="40"/>
      <c r="C216" s="40"/>
      <c r="D216" s="80"/>
      <c r="E216" s="80"/>
      <c r="G216" s="255"/>
    </row>
  </sheetData>
  <mergeCells count="10">
    <mergeCell ref="F126:F127"/>
    <mergeCell ref="C6:C7"/>
    <mergeCell ref="A2:E2"/>
    <mergeCell ref="A3:E3"/>
    <mergeCell ref="A1:E1"/>
    <mergeCell ref="B6:B7"/>
    <mergeCell ref="D6:D7"/>
    <mergeCell ref="A4:E4"/>
    <mergeCell ref="E6:E7"/>
    <mergeCell ref="A6:A7"/>
  </mergeCells>
  <pageMargins left="0.59055118110236227" right="0.59055118110236227" top="0.94488188976377963" bottom="0.74803149606299213" header="0.23622047244094491" footer="0.15748031496062992"/>
  <pageSetup paperSize="9" scale="76" orientation="landscape" r:id="rId1"/>
  <headerFooter alignWithMargins="0"/>
  <rowBreaks count="1" manualBreakCount="1">
    <brk id="39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30" zoomScaleNormal="130" workbookViewId="0">
      <selection activeCell="C7" sqref="C7"/>
    </sheetView>
  </sheetViews>
  <sheetFormatPr defaultRowHeight="15.75" x14ac:dyDescent="0.25"/>
  <cols>
    <col min="1" max="1" width="64.7109375" style="9" customWidth="1"/>
    <col min="2" max="3" width="13.7109375" style="9" customWidth="1"/>
    <col min="4" max="4" width="9.140625" style="9"/>
    <col min="5" max="5" width="18.140625" style="9" customWidth="1"/>
    <col min="6" max="16384" width="9.140625" style="9"/>
  </cols>
  <sheetData>
    <row r="1" spans="1:8" ht="36.75" customHeight="1" x14ac:dyDescent="0.25">
      <c r="A1" s="577" t="s">
        <v>185</v>
      </c>
      <c r="B1" s="577"/>
      <c r="C1" s="577"/>
    </row>
    <row r="2" spans="1:8" ht="135.75" customHeight="1" x14ac:dyDescent="0.25">
      <c r="A2" s="578" t="s">
        <v>429</v>
      </c>
      <c r="B2" s="578"/>
      <c r="C2" s="578"/>
    </row>
    <row r="3" spans="1:8" x14ac:dyDescent="0.25">
      <c r="A3" s="12"/>
      <c r="B3" s="579" t="s">
        <v>2</v>
      </c>
      <c r="C3" s="579"/>
    </row>
    <row r="4" spans="1:8" s="10" customFormat="1" ht="45" customHeight="1" x14ac:dyDescent="0.2">
      <c r="A4" s="81"/>
      <c r="B4" s="43" t="s">
        <v>321</v>
      </c>
      <c r="C4" s="391" t="s">
        <v>430</v>
      </c>
      <c r="D4" s="256"/>
      <c r="E4" s="256"/>
      <c r="F4" s="256"/>
      <c r="G4" s="256"/>
      <c r="H4" s="256"/>
    </row>
    <row r="5" spans="1:8" s="20" customFormat="1" ht="16.5" customHeight="1" x14ac:dyDescent="0.25">
      <c r="A5" s="230" t="s">
        <v>197</v>
      </c>
      <c r="B5" s="393">
        <v>3</v>
      </c>
      <c r="C5" s="393">
        <v>3</v>
      </c>
    </row>
    <row r="6" spans="1:8" s="20" customFormat="1" ht="16.5" customHeight="1" x14ac:dyDescent="0.25">
      <c r="A6" s="230" t="s">
        <v>196</v>
      </c>
      <c r="B6" s="393">
        <v>22</v>
      </c>
      <c r="C6" s="393">
        <v>23</v>
      </c>
    </row>
    <row r="7" spans="1:8" s="20" customFormat="1" ht="16.5" customHeight="1" thickBot="1" x14ac:dyDescent="0.3">
      <c r="A7" s="230" t="s">
        <v>169</v>
      </c>
      <c r="B7" s="393">
        <v>7</v>
      </c>
      <c r="C7" s="393">
        <v>3</v>
      </c>
      <c r="D7" s="456"/>
    </row>
    <row r="8" spans="1:8" s="7" customFormat="1" ht="16.5" customHeight="1" thickBot="1" x14ac:dyDescent="0.3">
      <c r="A8" s="16" t="s">
        <v>7</v>
      </c>
      <c r="B8" s="394">
        <f>SUM(B5:B7)</f>
        <v>32</v>
      </c>
      <c r="C8" s="395">
        <f>SUM(C5:C7)</f>
        <v>29</v>
      </c>
    </row>
    <row r="9" spans="1:8" ht="10.5" customHeight="1" x14ac:dyDescent="0.25">
      <c r="B9" s="18"/>
    </row>
    <row r="10" spans="1:8" x14ac:dyDescent="0.25">
      <c r="A10" s="17"/>
      <c r="B10" s="18"/>
    </row>
    <row r="11" spans="1:8" x14ac:dyDescent="0.25">
      <c r="B11" s="18"/>
    </row>
    <row r="12" spans="1:8" x14ac:dyDescent="0.25">
      <c r="B12" s="18"/>
    </row>
    <row r="13" spans="1:8" x14ac:dyDescent="0.25">
      <c r="B13" s="19"/>
    </row>
  </sheetData>
  <mergeCells count="3">
    <mergeCell ref="A1:C1"/>
    <mergeCell ref="A2:C2"/>
    <mergeCell ref="B3:C3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14</vt:i4>
      </vt:variant>
    </vt:vector>
  </HeadingPairs>
  <TitlesOfParts>
    <vt:vector size="22" baseType="lpstr">
      <vt:lpstr>Tartalék</vt:lpstr>
      <vt:lpstr>1</vt:lpstr>
      <vt:lpstr>1a</vt:lpstr>
      <vt:lpstr>1b</vt:lpstr>
      <vt:lpstr>2</vt:lpstr>
      <vt:lpstr>2a</vt:lpstr>
      <vt:lpstr>3</vt:lpstr>
      <vt:lpstr>4</vt:lpstr>
      <vt:lpstr>'1a'!Nyomtatási_cím</vt:lpstr>
      <vt:lpstr>'1b'!Nyomtatási_cím</vt:lpstr>
      <vt:lpstr>'2'!Nyomtatási_cím</vt:lpstr>
      <vt:lpstr>'2a'!Nyomtatási_cím</vt:lpstr>
      <vt:lpstr>'3'!Nyomtatási_cím</vt:lpstr>
      <vt:lpstr>Tartalék!Nyomtatási_cím</vt:lpstr>
      <vt:lpstr>'1'!Nyomtatási_terület</vt:lpstr>
      <vt:lpstr>'1a'!Nyomtatási_terület</vt:lpstr>
      <vt:lpstr>'1b'!Nyomtatási_terület</vt:lpstr>
      <vt:lpstr>'2'!Nyomtatási_terület</vt:lpstr>
      <vt:lpstr>'2a'!Nyomtatási_terület</vt:lpstr>
      <vt:lpstr>'3'!Nyomtatási_terület</vt:lpstr>
      <vt:lpstr>'4'!Nyomtatási_terület</vt:lpstr>
      <vt:lpstr>Tartalék!Nyomtatási_terület</vt:lpstr>
    </vt:vector>
  </TitlesOfParts>
  <Company>DRV 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Székely István</dc:creator>
  <cp:lastModifiedBy>Kiss Anikó</cp:lastModifiedBy>
  <cp:lastPrinted>2025-02-12T12:07:49Z</cp:lastPrinted>
  <dcterms:created xsi:type="dcterms:W3CDTF">2005-03-13T11:45:13Z</dcterms:created>
  <dcterms:modified xsi:type="dcterms:W3CDTF">2025-02-13T07:18:11Z</dcterms:modified>
</cp:coreProperties>
</file>